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<sst xmlns="http://schemas.openxmlformats.org/spreadsheetml/2006/main" count="188" uniqueCount="84">
  <si>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</si>
  <si>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</si>
  <si>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</si>
  <si>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</si>
  <si>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</si>
  <si>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</si>
  <si>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</si>
  <si>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</si>
  <si>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</si>
  <si>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</si>
  <si>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</si>
  <si>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</si>
  <si>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</si>
  <si>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</si>
  <si>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</si>
  <si>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</si>
  <si>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</si>
  <si>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</si>
  <si>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</si>
  <si>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</si>
  <si>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</si>
  <si>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</si>
  <si>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</si>
  <si>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</si>
  <si>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</si>
  <si>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</si>
  <si>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</si>
  <si>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</si>
  <si>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</si>
  <si>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</si>
  <si>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</si>
  <si>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</si>
  <si>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</si>
  <si>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</si>
  <si>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</si>
  <si>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</si>
  <si>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</si>
  <si>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</si>
  <si>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</si>
  <si>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</si>
  <si>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</si>
  <si>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</si>
  <si>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</si>
  <si>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</si>
  <si>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</si>
  <si>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</si>
  <si>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</si>
  <si>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</si>
  <si>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</si>
  <si>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BI01010001010000000000000515BI0100001118</t>
  </si>
  <si>
    <t>BI01010001010000000000000515BI0100001120</t>
  </si>
  <si>
    <t>BI01010001010000000000000515BI0100001122</t>
  </si>
  <si>
    <t>BI01010001010000000000000515BI0100001123</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</si>
  <si>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</si>
  <si>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</si>
  <si>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</si>
  <si>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</si>
  <si>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</si>
  <si>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</si>
  <si>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</si>
  <si>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</si>
  <si>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</si>
  <si>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</si>
  <si>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</si>
  <si>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</si>
  <si>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</si>
  <si>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r>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t>
    </r>
    <r>
      <rPr>
        <b/>
        <sz val="12"/>
        <color indexed="8"/>
        <rFont val="Times New Roman"/>
        <family val="1"/>
      </rPr>
      <t>(12.50)</t>
    </r>
  </si>
  <si>
    <r>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r>
    <r>
      <rPr>
        <b/>
        <sz val="12"/>
        <rFont val="Times New Roman"/>
        <family val="1"/>
      </rPr>
      <t>(15.60)</t>
    </r>
  </si>
  <si>
    <t>Name of Work: Construction of boundary wall of galvanized iron profile sheet out side of Limbdi Hostel, IIT (BHU), Varanasi.</t>
  </si>
  <si>
    <t>Contract No:  IIT(BHU)/IWD/</t>
  </si>
  <si>
    <t>Sqm</t>
  </si>
  <si>
    <t>Kg</t>
  </si>
  <si>
    <r>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t>
    </r>
    <r>
      <rPr>
        <b/>
        <sz val="12"/>
        <rFont val="Times New Roman"/>
        <family val="1"/>
      </rPr>
      <t>(2.8.1)</t>
    </r>
  </si>
  <si>
    <r>
      <t xml:space="preserve">Providing and laying in position cement concrete of specified grade excluding the cost of centering and shuttering - All work up to plinth level :
1:4:8 (1 Cement : 4 coarse sand (zone-III) : 8 graded stone aggregate 40 mm nominal size) </t>
    </r>
    <r>
      <rPr>
        <b/>
        <sz val="12"/>
        <rFont val="Times New Roman"/>
        <family val="1"/>
      </rPr>
      <t>(4.1.8)</t>
    </r>
  </si>
  <si>
    <r>
      <t xml:space="preserve">Providing and laying in position cement concrete of specified grade excluding the cost of centering and shuttering - All work up to plinth level . 
1:4:8 (1 Cement : 4 coarse sand (zone-III) : 8 graded stone aggregate 40 mm nominal size) </t>
    </r>
    <r>
      <rPr>
        <b/>
        <sz val="12"/>
        <rFont val="Times New Roman"/>
        <family val="1"/>
      </rPr>
      <t>(4.1.3)</t>
    </r>
  </si>
  <si>
    <r>
      <t xml:space="preserve"> Painting with synthetic enamel paint of approved brand and manufacture to give an even shade :
Two or more coats on new work  </t>
    </r>
    <r>
      <rPr>
        <b/>
        <sz val="12"/>
        <rFont val="Times New Roman"/>
        <family val="1"/>
      </rPr>
      <t>(13.61.1)</t>
    </r>
  </si>
  <si>
    <r>
      <t xml:space="preserve"> 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t>
    </r>
    <r>
      <rPr>
        <b/>
        <sz val="12"/>
        <rFont val="Times New Roman"/>
        <family val="1"/>
      </rPr>
      <t>(10.16.1)</t>
    </r>
  </si>
  <si>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(2.8.1)</t>
  </si>
  <si>
    <t>Providing and laying in position cement concrete of specified grade excluding the cost of centering and shuttering - All work up to plinth level :
1:4:8 (1 Cement : 4 coarse sand (zone-III) : 8 graded stone aggregate 40 mm nominal size) (4.1.8)</t>
  </si>
  <si>
    <t>Providing and laying in position cement concrete of specified grade excluding the cost of centering and shuttering - All work up to plinth level . 
1:4:8 (1 Cement : 4 coarse sand (zone-III) : 8 graded stone aggregate 40 mm nominal size) (4.1.3)</t>
  </si>
  <si>
    <t xml:space="preserve"> Painting with synthetic enamel paint of approved brand and manufacture to give an even shade :
Two or more coats on new work  (13.61.1)</t>
  </si>
  <si>
    <t xml:space="preserve"> 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tubes(10.16.1)</t>
  </si>
  <si>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required.(12.50)</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</si>
  <si>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involved.(15.60)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</si>
</sst>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2"/>
      <color indexed="8"/>
      <name val="Times New Roman"/>
      <family val="1"/>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bottom style="dotted"/>
    </border>
    <border>
      <left style="thin"/>
      <right style="thin"/>
      <top/>
      <bottom style="thin"/>
    </border>
    <border>
      <left style="thin"/>
      <right style="thin"/>
      <top style="dotted"/>
      <bottom style="thin"/>
    </border>
    <border>
      <left style="thin"/>
      <right style="thin"/>
      <top style="thin"/>
      <bottom style="thin"/>
    </border>
    <border>
      <left style="thin"/>
      <right/>
      <top style="thin"/>
      <bottom style="dotted"/>
    </border>
    <border>
      <left style="thin"/>
      <right/>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0" borderId="22" xfId="0" applyFont="1" applyFill="1" applyBorder="1" applyAlignment="1">
      <alignment horizontal="left" vertical="justify" wrapText="1" shrinkToFit="1"/>
    </xf>
    <xf numFmtId="173" fontId="63" fillId="0" borderId="23" xfId="0" applyNumberFormat="1" applyFont="1" applyFill="1" applyBorder="1" applyAlignment="1">
      <alignment horizontal="center" wrapText="1"/>
    </xf>
    <xf numFmtId="173" fontId="64" fillId="0" borderId="23" xfId="0" applyNumberFormat="1" applyFont="1" applyFill="1" applyBorder="1" applyAlignment="1">
      <alignment horizontal="center" wrapText="1"/>
    </xf>
    <xf numFmtId="0" fontId="41" fillId="0" borderId="24" xfId="0" applyNumberFormat="1" applyFont="1" applyFill="1" applyBorder="1" applyAlignment="1">
      <alignment horizontal="left" vertical="justify" wrapText="1" shrinkToFit="1"/>
    </xf>
    <xf numFmtId="0" fontId="41" fillId="0" borderId="25" xfId="0" applyFont="1" applyFill="1" applyBorder="1" applyAlignment="1">
      <alignment horizontal="left" vertical="justify" wrapText="1"/>
    </xf>
    <xf numFmtId="0" fontId="41" fillId="0" borderId="25" xfId="0" applyFont="1" applyFill="1" applyBorder="1" applyAlignment="1">
      <alignment horizontal="center" wrapText="1" shrinkToFit="1"/>
    </xf>
    <xf numFmtId="0" fontId="64" fillId="0" borderId="26" xfId="0" applyFont="1" applyFill="1" applyBorder="1" applyAlignment="1">
      <alignment horizontal="justify" vertical="justify" wrapText="1"/>
    </xf>
    <xf numFmtId="0" fontId="64" fillId="0" borderId="27" xfId="0" applyFont="1" applyFill="1" applyBorder="1" applyAlignment="1">
      <alignment horizontal="center"/>
    </xf>
    <xf numFmtId="0" fontId="41" fillId="0" borderId="25" xfId="0" applyNumberFormat="1" applyFont="1" applyFill="1" applyBorder="1" applyAlignment="1">
      <alignment horizontal="left"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6" t="str">
        <f>B2&amp;" BoQ"</f>
        <v>Percentage BoQ</v>
      </c>
      <c r="B1" s="76"/>
      <c r="C1" s="76"/>
      <c r="D1" s="76"/>
      <c r="E1" s="76"/>
      <c r="F1" s="76"/>
      <c r="G1" s="76"/>
      <c r="H1" s="76"/>
      <c r="I1" s="76"/>
      <c r="J1" s="76"/>
      <c r="K1" s="76"/>
      <c r="L1" s="76"/>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6" customHeight="1">
      <c r="A5" s="77" t="s">
        <v>68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27" customHeight="1">
      <c r="A6" s="77" t="s">
        <v>69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13.5"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4.75">
      <c r="A8" s="11" t="s">
        <v>56</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13.5">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61</v>
      </c>
      <c r="IC13" s="38" t="s">
        <v>34</v>
      </c>
      <c r="IE13" s="39"/>
      <c r="IF13" s="39" t="s">
        <v>35</v>
      </c>
      <c r="IG13" s="39" t="s">
        <v>36</v>
      </c>
      <c r="IH13" s="39">
        <v>10</v>
      </c>
      <c r="II13" s="39" t="s">
        <v>37</v>
      </c>
    </row>
    <row r="14" spans="1:243" s="38" customFormat="1" ht="93" customHeight="1">
      <c r="A14" s="22">
        <v>1</v>
      </c>
      <c r="B14" s="82" t="s">
        <v>72</v>
      </c>
      <c r="C14" s="24" t="s">
        <v>42</v>
      </c>
      <c r="D14" s="73">
        <v>22</v>
      </c>
      <c r="E14" s="83" t="s">
        <v>62</v>
      </c>
      <c r="F14" s="73">
        <v>252.3</v>
      </c>
      <c r="G14" s="41"/>
      <c r="H14" s="41"/>
      <c r="I14" s="40" t="s">
        <v>39</v>
      </c>
      <c r="J14" s="42">
        <f aca="true" t="shared" si="0" ref="J14:J19">IF(I14="Less(-)",-1,1)</f>
        <v>1</v>
      </c>
      <c r="K14" s="43" t="s">
        <v>40</v>
      </c>
      <c r="L14" s="43" t="s">
        <v>4</v>
      </c>
      <c r="M14" s="69"/>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19">total_amount_ba($B$2,$D$2,D14,F14,J14,K14,M14)</f>
        <v>5550.6</v>
      </c>
      <c r="BB14" s="47">
        <f aca="true" t="shared" si="2" ref="BB14:BB19">BA14+SUM(N14:AZ14)</f>
        <v>5550.6</v>
      </c>
      <c r="BC14" s="37" t="str">
        <f aca="true" t="shared" si="3" ref="BC14:BC19">SpellNumber(L14,BB14)</f>
        <v>INR  Five Thousand Five Hundred &amp; Fifty  and Paise Sixty Only</v>
      </c>
      <c r="IA14" s="38">
        <v>1</v>
      </c>
      <c r="IB14" s="72" t="s">
        <v>77</v>
      </c>
      <c r="IC14" s="38" t="s">
        <v>42</v>
      </c>
      <c r="ID14" s="38">
        <v>22</v>
      </c>
      <c r="IE14" s="39" t="s">
        <v>62</v>
      </c>
      <c r="IF14" s="39" t="s">
        <v>43</v>
      </c>
      <c r="IG14" s="39" t="s">
        <v>44</v>
      </c>
      <c r="IH14" s="39">
        <v>213</v>
      </c>
      <c r="II14" s="39" t="s">
        <v>38</v>
      </c>
    </row>
    <row r="15" spans="1:243" s="38" customFormat="1" ht="66.75" customHeight="1">
      <c r="A15" s="22">
        <v>2</v>
      </c>
      <c r="B15" s="82" t="s">
        <v>73</v>
      </c>
      <c r="C15" s="24" t="s">
        <v>46</v>
      </c>
      <c r="D15" s="73">
        <v>2</v>
      </c>
      <c r="E15" s="84" t="s">
        <v>62</v>
      </c>
      <c r="F15" s="73">
        <v>5789.6</v>
      </c>
      <c r="G15" s="41"/>
      <c r="H15" s="41"/>
      <c r="I15" s="40" t="s">
        <v>39</v>
      </c>
      <c r="J15" s="42">
        <f t="shared" si="0"/>
        <v>1</v>
      </c>
      <c r="K15" s="43" t="s">
        <v>40</v>
      </c>
      <c r="L15" s="43" t="s">
        <v>4</v>
      </c>
      <c r="M15" s="69"/>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11579.2</v>
      </c>
      <c r="BB15" s="47">
        <f t="shared" si="2"/>
        <v>11579.2</v>
      </c>
      <c r="BC15" s="37" t="str">
        <f t="shared" si="3"/>
        <v>INR  Eleven Thousand Five Hundred &amp; Seventy Nine  and Paise Twenty Only</v>
      </c>
      <c r="IA15" s="38">
        <v>2</v>
      </c>
      <c r="IB15" s="72" t="s">
        <v>78</v>
      </c>
      <c r="IC15" s="38" t="s">
        <v>46</v>
      </c>
      <c r="ID15" s="38">
        <v>2</v>
      </c>
      <c r="IE15" s="39" t="s">
        <v>62</v>
      </c>
      <c r="IF15" s="39" t="s">
        <v>47</v>
      </c>
      <c r="IG15" s="39" t="s">
        <v>48</v>
      </c>
      <c r="IH15" s="39">
        <v>10</v>
      </c>
      <c r="II15" s="39" t="s">
        <v>38</v>
      </c>
    </row>
    <row r="16" spans="1:243" s="38" customFormat="1" ht="72" customHeight="1">
      <c r="A16" s="22">
        <v>3</v>
      </c>
      <c r="B16" s="82" t="s">
        <v>74</v>
      </c>
      <c r="C16" s="24" t="s">
        <v>49</v>
      </c>
      <c r="D16" s="73">
        <v>20</v>
      </c>
      <c r="E16" s="84" t="s">
        <v>62</v>
      </c>
      <c r="F16" s="73">
        <v>6788.6</v>
      </c>
      <c r="G16" s="41"/>
      <c r="H16" s="41"/>
      <c r="I16" s="40" t="s">
        <v>39</v>
      </c>
      <c r="J16" s="42">
        <f t="shared" si="0"/>
        <v>1</v>
      </c>
      <c r="K16" s="43" t="s">
        <v>40</v>
      </c>
      <c r="L16" s="43" t="s">
        <v>4</v>
      </c>
      <c r="M16" s="69"/>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8"/>
      <c r="AV16" s="45"/>
      <c r="AW16" s="45"/>
      <c r="AX16" s="45"/>
      <c r="AY16" s="45"/>
      <c r="AZ16" s="45"/>
      <c r="BA16" s="46">
        <f t="shared" si="1"/>
        <v>135772</v>
      </c>
      <c r="BB16" s="47">
        <f t="shared" si="2"/>
        <v>135772</v>
      </c>
      <c r="BC16" s="37" t="str">
        <f t="shared" si="3"/>
        <v>INR  One Lakh Thirty Five Thousand Seven Hundred &amp; Seventy Two  Only</v>
      </c>
      <c r="IA16" s="38">
        <v>3</v>
      </c>
      <c r="IB16" s="72" t="s">
        <v>79</v>
      </c>
      <c r="IC16" s="38" t="s">
        <v>49</v>
      </c>
      <c r="ID16" s="38">
        <v>20</v>
      </c>
      <c r="IE16" s="39" t="s">
        <v>62</v>
      </c>
      <c r="IF16" s="39" t="s">
        <v>43</v>
      </c>
      <c r="IG16" s="39" t="s">
        <v>44</v>
      </c>
      <c r="IH16" s="39">
        <v>213</v>
      </c>
      <c r="II16" s="39" t="s">
        <v>38</v>
      </c>
    </row>
    <row r="17" spans="1:243" s="38" customFormat="1" ht="63" customHeight="1">
      <c r="A17" s="22">
        <v>4</v>
      </c>
      <c r="B17" s="85" t="s">
        <v>75</v>
      </c>
      <c r="C17" s="24" t="s">
        <v>50</v>
      </c>
      <c r="D17" s="73">
        <v>114</v>
      </c>
      <c r="E17" s="84" t="s">
        <v>70</v>
      </c>
      <c r="F17" s="73">
        <v>121.55</v>
      </c>
      <c r="G17" s="41"/>
      <c r="H17" s="41"/>
      <c r="I17" s="40" t="s">
        <v>39</v>
      </c>
      <c r="J17" s="42">
        <f t="shared" si="0"/>
        <v>1</v>
      </c>
      <c r="K17" s="43" t="s">
        <v>40</v>
      </c>
      <c r="L17" s="43" t="s">
        <v>4</v>
      </c>
      <c r="M17" s="69"/>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13856.7</v>
      </c>
      <c r="BB17" s="47">
        <f t="shared" si="2"/>
        <v>13856.7</v>
      </c>
      <c r="BC17" s="37" t="str">
        <f t="shared" si="3"/>
        <v>INR  Thirteen Thousand Eight Hundred &amp; Fifty Six  and Paise Seventy Only</v>
      </c>
      <c r="IA17" s="38">
        <v>4</v>
      </c>
      <c r="IB17" s="72" t="s">
        <v>80</v>
      </c>
      <c r="IC17" s="38" t="s">
        <v>50</v>
      </c>
      <c r="ID17" s="38">
        <v>114</v>
      </c>
      <c r="IE17" s="39" t="s">
        <v>70</v>
      </c>
      <c r="IF17" s="39" t="s">
        <v>47</v>
      </c>
      <c r="IG17" s="39" t="s">
        <v>48</v>
      </c>
      <c r="IH17" s="39">
        <v>10</v>
      </c>
      <c r="II17" s="39" t="s">
        <v>38</v>
      </c>
    </row>
    <row r="18" spans="1:243" s="38" customFormat="1" ht="77.25" customHeight="1">
      <c r="A18" s="22">
        <v>5</v>
      </c>
      <c r="B18" s="86" t="s">
        <v>76</v>
      </c>
      <c r="C18" s="24" t="s">
        <v>51</v>
      </c>
      <c r="D18" s="73">
        <v>3550</v>
      </c>
      <c r="E18" s="87" t="s">
        <v>71</v>
      </c>
      <c r="F18" s="73">
        <v>143.45</v>
      </c>
      <c r="G18" s="41"/>
      <c r="H18" s="41"/>
      <c r="I18" s="40" t="s">
        <v>39</v>
      </c>
      <c r="J18" s="42">
        <f t="shared" si="0"/>
        <v>1</v>
      </c>
      <c r="K18" s="43" t="s">
        <v>40</v>
      </c>
      <c r="L18" s="43" t="s">
        <v>4</v>
      </c>
      <c r="M18" s="69"/>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509247.5</v>
      </c>
      <c r="BB18" s="47">
        <f t="shared" si="2"/>
        <v>509247.5</v>
      </c>
      <c r="BC18" s="37" t="str">
        <f t="shared" si="3"/>
        <v>INR  Five Lakh Nine Thousand Two Hundred &amp; Forty Seven  and Paise Fifty Only</v>
      </c>
      <c r="IA18" s="38">
        <v>5</v>
      </c>
      <c r="IB18" s="72" t="s">
        <v>81</v>
      </c>
      <c r="IC18" s="38" t="s">
        <v>51</v>
      </c>
      <c r="ID18" s="38">
        <v>3550</v>
      </c>
      <c r="IE18" s="39" t="s">
        <v>71</v>
      </c>
      <c r="IF18" s="39" t="s">
        <v>43</v>
      </c>
      <c r="IG18" s="39" t="s">
        <v>44</v>
      </c>
      <c r="IH18" s="39">
        <v>213</v>
      </c>
      <c r="II18" s="39" t="s">
        <v>38</v>
      </c>
    </row>
    <row r="19" spans="1:243" s="38" customFormat="1" ht="182.25" customHeight="1">
      <c r="A19" s="22">
        <v>6</v>
      </c>
      <c r="B19" s="88" t="s">
        <v>66</v>
      </c>
      <c r="C19" s="24" t="s">
        <v>52</v>
      </c>
      <c r="D19" s="73">
        <v>432</v>
      </c>
      <c r="E19" s="89" t="s">
        <v>70</v>
      </c>
      <c r="F19" s="73">
        <v>627.55</v>
      </c>
      <c r="G19" s="41"/>
      <c r="H19" s="41"/>
      <c r="I19" s="40" t="s">
        <v>39</v>
      </c>
      <c r="J19" s="42">
        <f t="shared" si="0"/>
        <v>1</v>
      </c>
      <c r="K19" s="43" t="s">
        <v>40</v>
      </c>
      <c r="L19" s="43" t="s">
        <v>4</v>
      </c>
      <c r="M19" s="69"/>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271101.6</v>
      </c>
      <c r="BB19" s="47">
        <f t="shared" si="2"/>
        <v>271101.6</v>
      </c>
      <c r="BC19" s="37" t="str">
        <f t="shared" si="3"/>
        <v>INR  Two Lakh Seventy One Thousand One Hundred &amp; One  and Paise Sixty Only</v>
      </c>
      <c r="IA19" s="38">
        <v>6</v>
      </c>
      <c r="IB19" s="72" t="s">
        <v>82</v>
      </c>
      <c r="IC19" s="38" t="s">
        <v>52</v>
      </c>
      <c r="ID19" s="38">
        <v>432</v>
      </c>
      <c r="IE19" s="39" t="s">
        <v>70</v>
      </c>
      <c r="IF19" s="39" t="s">
        <v>35</v>
      </c>
      <c r="IG19" s="39" t="s">
        <v>45</v>
      </c>
      <c r="IH19" s="39">
        <v>10</v>
      </c>
      <c r="II19" s="39" t="s">
        <v>38</v>
      </c>
    </row>
    <row r="20" spans="1:243" s="38" customFormat="1" ht="60" customHeight="1">
      <c r="A20" s="22">
        <v>7</v>
      </c>
      <c r="B20" s="90" t="s">
        <v>67</v>
      </c>
      <c r="C20" s="24" t="s">
        <v>60</v>
      </c>
      <c r="D20" s="73">
        <v>20</v>
      </c>
      <c r="E20" s="84" t="s">
        <v>62</v>
      </c>
      <c r="F20" s="73">
        <v>138.85</v>
      </c>
      <c r="G20" s="41"/>
      <c r="H20" s="41"/>
      <c r="I20" s="40" t="s">
        <v>39</v>
      </c>
      <c r="J20" s="42">
        <f>IF(I20="Less(-)",-1,1)</f>
        <v>1</v>
      </c>
      <c r="K20" s="43" t="s">
        <v>40</v>
      </c>
      <c r="L20" s="43" t="s">
        <v>4</v>
      </c>
      <c r="M20" s="69"/>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total_amount_ba($B$2,$D$2,D20,F20,J20,K20,M20)</f>
        <v>2777</v>
      </c>
      <c r="BB20" s="47">
        <f>BA20+SUM(N20:AZ20)</f>
        <v>2777</v>
      </c>
      <c r="BC20" s="37" t="str">
        <f>SpellNumber(L20,BB20)</f>
        <v>INR  Two Thousand Seven Hundred &amp; Seventy Seven  Only</v>
      </c>
      <c r="IA20" s="38">
        <v>7</v>
      </c>
      <c r="IB20" s="72" t="s">
        <v>83</v>
      </c>
      <c r="IC20" s="38" t="s">
        <v>60</v>
      </c>
      <c r="ID20" s="38">
        <v>20</v>
      </c>
      <c r="IE20" s="39" t="s">
        <v>62</v>
      </c>
      <c r="IF20" s="39" t="s">
        <v>41</v>
      </c>
      <c r="IG20" s="39" t="s">
        <v>36</v>
      </c>
      <c r="IH20" s="39">
        <v>123.223</v>
      </c>
      <c r="II20" s="39" t="s">
        <v>38</v>
      </c>
    </row>
    <row r="21" spans="1:243" s="38" customFormat="1" ht="48" customHeight="1">
      <c r="A21" s="49" t="s">
        <v>63</v>
      </c>
      <c r="B21" s="50"/>
      <c r="C21" s="51"/>
      <c r="D21" s="52"/>
      <c r="E21" s="52"/>
      <c r="F21" s="52"/>
      <c r="G21" s="52"/>
      <c r="H21" s="53"/>
      <c r="I21" s="53"/>
      <c r="J21" s="53"/>
      <c r="K21" s="53"/>
      <c r="L21" s="54"/>
      <c r="BA21" s="55">
        <f>SUM(BA13:BA20)</f>
        <v>949884.6</v>
      </c>
      <c r="BB21" s="56">
        <f>SUM(BB13:BB20)</f>
        <v>949884.6</v>
      </c>
      <c r="BC21" s="37" t="str">
        <f>SpellNumber($E$2,BB21)</f>
        <v>INR  Nine Lakh Forty Nine Thousand Eight Hundred &amp; Eighty Four  and Paise Sixty Only</v>
      </c>
      <c r="IE21" s="39">
        <v>4</v>
      </c>
      <c r="IF21" s="39" t="s">
        <v>43</v>
      </c>
      <c r="IG21" s="39" t="s">
        <v>53</v>
      </c>
      <c r="IH21" s="39">
        <v>10</v>
      </c>
      <c r="II21" s="39" t="s">
        <v>38</v>
      </c>
    </row>
    <row r="22" spans="1:243" s="65" customFormat="1" ht="17.25">
      <c r="A22" s="50" t="s">
        <v>64</v>
      </c>
      <c r="B22" s="57"/>
      <c r="C22" s="58"/>
      <c r="D22" s="59"/>
      <c r="E22" s="70" t="s">
        <v>55</v>
      </c>
      <c r="F22" s="71"/>
      <c r="G22" s="60"/>
      <c r="H22" s="61"/>
      <c r="I22" s="61"/>
      <c r="J22" s="61"/>
      <c r="K22" s="62"/>
      <c r="L22" s="63"/>
      <c r="M22" s="64"/>
      <c r="O22" s="38"/>
      <c r="P22" s="38"/>
      <c r="Q22" s="38"/>
      <c r="R22" s="38"/>
      <c r="S22" s="38"/>
      <c r="BA22" s="66">
        <f>IF(ISBLANK(F22),0,IF(E22="Excess (+)",ROUND(BA21+(BA21*F22),2),IF(E22="Less (-)",ROUND(BA21+(BA21*F22*(-1)),2),IF(E22="At Par",BA21,0))))</f>
        <v>0</v>
      </c>
      <c r="BB22" s="67">
        <f>ROUND(BA22,0)</f>
        <v>0</v>
      </c>
      <c r="BC22" s="37" t="str">
        <f>SpellNumber($E$2,BB22)</f>
        <v>INR Zero Only</v>
      </c>
      <c r="IE22" s="68"/>
      <c r="IF22" s="68"/>
      <c r="IG22" s="68"/>
      <c r="IH22" s="68"/>
      <c r="II22" s="68"/>
    </row>
    <row r="23" spans="1:243" s="65" customFormat="1" ht="17.25">
      <c r="A23" s="49" t="s">
        <v>65</v>
      </c>
      <c r="B23" s="49"/>
      <c r="C23" s="75" t="str">
        <f>SpellNumber($E$2,BB22)</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68"/>
      <c r="IF23" s="68"/>
      <c r="IG23" s="68"/>
      <c r="IH23" s="68"/>
      <c r="II23" s="68"/>
    </row>
  </sheetData>
  <sheetProtection password="EEC8" sheet="1"/>
  <mergeCells count="8">
    <mergeCell ref="A9:BC9"/>
    <mergeCell ref="C23:BC23"/>
    <mergeCell ref="A1:L1"/>
    <mergeCell ref="A4:BC4"/>
    <mergeCell ref="A5:BC5"/>
    <mergeCell ref="A6:BC6"/>
    <mergeCell ref="A7:BC7"/>
    <mergeCell ref="B8:BC8"/>
  </mergeCells>
  <dataValidations count="20">
    <dataValidation type="list" allowBlank="1" showErrorMessage="1" sqref="E2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allowBlank="1" showInputMessage="1" showErrorMessage="1" promptTitle="Item Description" prompt="Please enter Item Description in text" sqref="B16:B19">
      <formula1>0</formula1>
      <formula2>0</formula2>
    </dataValidation>
    <dataValidation type="decimal" allowBlank="1" showInputMessage="1" showErrorMessage="1" promptTitle="Rate Entry" prompt="Please enter VAT charges in Rupees for this item. " errorTitle="Invaid Entry" error="Only Numeric Values are allowed. " sqref="M14:M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list" allowBlank="1" showErrorMessage="1" sqref="K13:K20">
      <formula1>"Partial Conversion,Full Conversion"</formula1>
      <formula2>0</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InputMessage="1" showErrorMessage="1" sqref="L18 L13 L14 L15 L16 L17 L20 L19">
      <formula1>"INR"</formula1>
    </dataValidation>
    <dataValidation type="decimal" allowBlank="1" showErrorMessage="1" errorTitle="Invalid Entry" error="Only Numeric Values are allowed. " sqref="A13:A2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0" t="s">
        <v>54</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2023-07-31T12:09:24Z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