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<sst xmlns="http://schemas.openxmlformats.org/spreadsheetml/2006/main" count="260" uniqueCount="99">
  <si>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</si>
  <si>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</si>
  <si>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</si>
  <si>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</si>
  <si>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</si>
  <si>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</si>
  <si>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</si>
  <si>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</si>
  <si>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</si>
  <si>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</si>
  <si>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</si>
  <si>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</si>
  <si>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</si>
  <si>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</si>
  <si>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</si>
  <si>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</si>
  <si>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</si>
  <si>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</si>
  <si>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</si>
  <si>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</si>
  <si>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</si>
  <si>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</si>
  <si>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</si>
  <si>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</si>
  <si>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</si>
  <si>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</si>
  <si>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</si>
  <si>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</si>
  <si>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</si>
  <si>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</si>
  <si>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</si>
  <si>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</si>
  <si>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</si>
  <si>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</si>
  <si>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</si>
  <si>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</si>
  <si>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</si>
  <si>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</si>
  <si>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</si>
  <si>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</si>
  <si>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</si>
  <si>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</si>
  <si>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</si>
  <si>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</si>
  <si>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</si>
  <si>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</si>
  <si>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</si>
  <si>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</si>
  <si>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</si>
  <si>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</si>
  <si>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</si>
  <si>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</si>
  <si>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</si>
  <si>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</si>
  <si>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</si>
  <si>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</si>
  <si>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</si>
  <si>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</si>
  <si>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</si>
  <si>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</si>
  <si>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</si>
  <si>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</si>
  <si>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</si>
  <si>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</si>
  <si>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</si>
  <si>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</si>
  <si>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</si>
  <si>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</si>
  <si>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</si>
  <si>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</si>
  <si>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</si>
  <si>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</si>
  <si>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</si>
  <si>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</si>
  <si>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</si>
  <si>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</si>
  <si>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</si>
  <si>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</si>
  <si>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</si>
  <si>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</si>
  <si>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</si>
  <si>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</si>
  <si>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</si>
  <si>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</si>
  <si>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</si>
  <si>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</si>
  <si>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Name of Work: BOQ for lighting ,illumination &amp; cabling works in  the  Lawn tenis changing &amp; washroom, Basketball-1 , Basketball-2 , Basketball-3 court and  Vollyball court-2   of  Rajputana ground  gymkhana  IIT(BHU)</t>
  </si>
  <si>
    <t>Supplying and making end termination with brass compression gland and aluminium lugs for following size of PVC insulated and PVC sheathed / XLPE aluminium conductor cable of 1.1 KV grade as required. 
4 X 10 sq. mm (25mm</t>
  </si>
  <si>
    <t>Supply,intstallation ,testing &amp; Mounting  of  100/110W,LED Flood Light housing with toughened glass with IP65 protection  Make-Philpse/Wipro/CG/Polycab</t>
  </si>
  <si>
    <t>Supply,intstallation  &amp; Mounting  of PVC junction Box  on lighting pole with  terminal plate Size- 300mmX300mmX150mm on pole with IP55 protection   Make-Sintax or equivalent</t>
  </si>
  <si>
    <t>Supply,intstallation ,testing &amp; Mounting  of  100W,LED Flood Light housing with toughened glass with IP65 protection  Make-Philpse/Wipro/CG/Polycab</t>
  </si>
  <si>
    <t>Mtr</t>
  </si>
  <si>
    <t>Nos.</t>
  </si>
  <si>
    <r>
      <rPr>
        <b/>
        <sz val="11"/>
        <rFont val="Arial"/>
        <family val="2"/>
      </rPr>
      <t>Lawn tenis court:</t>
    </r>
    <r>
      <rPr>
        <sz val="11"/>
        <rFont val="Arial"/>
        <family val="2"/>
      </rPr>
      <t xml:space="preserve">
Supply,intstallation ,testing &amp; Mounting  of  100/110 W,LED Flood Light housing with toughened glass with IP65 protection  Make-Philpse/Wipro/CG/Polycab</t>
    </r>
  </si>
  <si>
    <r>
      <t xml:space="preserve"> </t>
    </r>
    <r>
      <rPr>
        <b/>
        <sz val="11"/>
        <rFont val="Arial"/>
        <family val="2"/>
      </rPr>
      <t>Changing  room &amp; Washroom of rajputana ground:</t>
    </r>
    <r>
      <rPr>
        <sz val="11"/>
        <rFont val="Arial"/>
        <family val="2"/>
      </rPr>
      <t xml:space="preserve">
Supply &amp; Laying of one number PVC insulated and PVC sheathed / XLPE power cable of 1.1 KV grade ,10 sqmm of following size direct in ground including excavation, sand cushioning, protective covering and refilling the trench etc as required. 
10 sqmm</t>
    </r>
  </si>
  <si>
    <r>
      <rPr>
        <b/>
        <sz val="11"/>
        <rFont val="Arial"/>
        <family val="2"/>
      </rPr>
      <t xml:space="preserve">Basketball-1 &amp; Basketball-2  Court </t>
    </r>
    <r>
      <rPr>
        <sz val="11"/>
        <rFont val="Arial"/>
        <family val="2"/>
      </rPr>
      <t xml:space="preserve">
Supply &amp; Laying of one number PVC insulated and PVC sheathed / XLPE power cable of 1.1 KV grade ,10 sqmm of following size direct in ground including excavation, sand cushioning, protective covering and refilling the trench etc as required. 
10 sqmm</t>
    </r>
  </si>
  <si>
    <r>
      <rPr>
        <b/>
        <sz val="11"/>
        <rFont val="Arial"/>
        <family val="2"/>
      </rPr>
      <t xml:space="preserve"> Basketball-3 Court: </t>
    </r>
    <r>
      <rPr>
        <sz val="11"/>
        <rFont val="Arial"/>
        <family val="2"/>
      </rPr>
      <t xml:space="preserve">
Supply &amp; Laying of one number PVC insulated and PVC sheathed / XLPE power cable of 1.1 KV grade ,10 sqmm of following size direct in ground including excavation, sand cushioning, protective covering and refilling the trench etc as required.
10 sqmm</t>
    </r>
  </si>
  <si>
    <r>
      <rPr>
        <b/>
        <sz val="11"/>
        <rFont val="Arial"/>
        <family val="2"/>
      </rPr>
      <t>Vollyball court-2:</t>
    </r>
    <r>
      <rPr>
        <sz val="11"/>
        <rFont val="Arial"/>
        <family val="2"/>
      </rPr>
      <t xml:space="preserve">
Supply &amp; Laying of one number PVC insulated and PVC sheathed / XLPE power cable of 1.1 KV grade ,10 sqmm of following size direct in ground including excavation, sand cushioning, protective covering and refilling the trench etc as required.
10 sqmm</t>
    </r>
  </si>
  <si>
    <t>Contract No:  IIT(BHU)/IWD/ET-10/2022-23/870 Dated 07.09.2022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</si>
</sst>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8"/>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80"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80"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15" fillId="0" borderId="13" xfId="57" applyNumberFormat="1" applyFont="1" applyFill="1" applyBorder="1" applyAlignment="1" applyProtection="1">
      <alignment horizontal="center" vertical="top" wrapText="1"/>
      <protection locked="0"/>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6"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6" fillId="0" borderId="13" xfId="60" applyNumberFormat="1" applyFont="1" applyFill="1" applyBorder="1" applyAlignment="1">
      <alignment vertical="top"/>
      <protection/>
    </xf>
    <xf numFmtId="2" fontId="16"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7" fillId="0" borderId="12" xfId="57" applyNumberFormat="1" applyFont="1" applyFill="1" applyBorder="1" applyAlignment="1" applyProtection="1">
      <alignment vertical="top"/>
      <protection/>
    </xf>
    <xf numFmtId="0" fontId="18" fillId="0" borderId="11" xfId="60" applyNumberFormat="1" applyFont="1" applyFill="1" applyBorder="1" applyAlignment="1" applyProtection="1">
      <alignment vertical="center" wrapText="1"/>
      <protection locked="0"/>
    </xf>
    <xf numFmtId="0" fontId="17"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1" fillId="0" borderId="13" xfId="60" applyNumberFormat="1" applyFont="1" applyFill="1" applyBorder="1" applyAlignment="1">
      <alignment vertical="top"/>
      <protection/>
    </xf>
    <xf numFmtId="2" fontId="16"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9" fillId="33" borderId="11" xfId="60"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4" fillId="0" borderId="21" xfId="0" applyFont="1" applyBorder="1" applyAlignment="1">
      <alignment horizontal="left" vertical="top" wrapText="1"/>
    </xf>
    <xf numFmtId="0" fontId="25" fillId="0" borderId="13" xfId="60" applyNumberFormat="1" applyFont="1" applyFill="1" applyBorder="1" applyAlignment="1">
      <alignment horizontal="left" wrapText="1" readingOrder="1"/>
      <protection/>
    </xf>
    <xf numFmtId="0" fontId="4" fillId="0" borderId="21" xfId="0" applyFont="1" applyBorder="1" applyAlignment="1">
      <alignment horizontal="center" vertical="center" wrapText="1"/>
    </xf>
    <xf numFmtId="0" fontId="4" fillId="0" borderId="21" xfId="0" applyFont="1" applyBorder="1" applyAlignment="1">
      <alignment horizontal="justify" vertical="top" wrapText="1"/>
    </xf>
    <xf numFmtId="2" fontId="4" fillId="0" borderId="21" xfId="44" applyNumberFormat="1" applyFont="1" applyBorder="1" applyAlignment="1">
      <alignment horizontal="right" vertical="center" wrapText="1"/>
    </xf>
    <xf numFmtId="2" fontId="7" fillId="0" borderId="16" xfId="60" applyNumberFormat="1" applyFont="1" applyFill="1" applyBorder="1" applyAlignment="1">
      <alignment horizontal="right" vertical="center"/>
      <protection/>
    </xf>
    <xf numFmtId="0" fontId="11" fillId="0" borderId="13" xfId="57" applyNumberFormat="1" applyFont="1" applyFill="1" applyBorder="1" applyAlignment="1">
      <alignment horizontal="center" vertical="center" wrapText="1"/>
      <protection/>
    </xf>
    <xf numFmtId="0" fontId="16"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3" t="s">
        <v>65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86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98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0">
      <c r="A8" s="11" t="s">
        <v>62</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68</v>
      </c>
      <c r="IC13" s="38" t="s">
        <v>34</v>
      </c>
      <c r="IE13" s="39"/>
      <c r="IF13" s="39" t="s">
        <v>35</v>
      </c>
      <c r="IG13" s="39" t="s">
        <v>36</v>
      </c>
      <c r="IH13" s="39">
        <v>10</v>
      </c>
      <c r="II13" s="39" t="s">
        <v>37</v>
      </c>
    </row>
    <row r="14" spans="1:243" s="38" customFormat="1" ht="72" customHeight="1">
      <c r="A14" s="22">
        <v>1.1</v>
      </c>
      <c r="B14" s="74" t="s">
        <v>93</v>
      </c>
      <c r="C14" s="75" t="s">
        <v>38</v>
      </c>
      <c r="D14" s="76">
        <v>7</v>
      </c>
      <c r="E14" s="76" t="s">
        <v>92</v>
      </c>
      <c r="F14" s="78">
        <v>7740</v>
      </c>
      <c r="G14" s="41"/>
      <c r="H14" s="42"/>
      <c r="I14" s="40" t="s">
        <v>40</v>
      </c>
      <c r="J14" s="43">
        <f aca="true" t="shared" si="0" ref="J14:J24">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79">
        <f aca="true" t="shared" si="1" ref="BA14:BA24">total_amount_ba($B$2,$D$2,D14,F14,J14,K14,M14)</f>
        <v>54180</v>
      </c>
      <c r="BB14" s="47">
        <f aca="true" t="shared" si="2" ref="BB14:BB24">BA14+SUM(N14:AZ14)</f>
        <v>54180</v>
      </c>
      <c r="BC14" s="37" t="str">
        <f aca="true" t="shared" si="3" ref="BC14:BC24">SpellNumber(L14,BB14)</f>
        <v>INR  Fifty Four Thousand One Hundred &amp; Eighty  Only</v>
      </c>
      <c r="IA14" s="38">
        <v>1</v>
      </c>
      <c r="IB14" s="73" t="s">
        <v>73</v>
      </c>
      <c r="IC14" s="38" t="s">
        <v>38</v>
      </c>
      <c r="ID14" s="38">
        <v>1446</v>
      </c>
      <c r="IE14" s="39" t="s">
        <v>69</v>
      </c>
      <c r="IF14" s="39" t="s">
        <v>42</v>
      </c>
      <c r="IG14" s="39" t="s">
        <v>36</v>
      </c>
      <c r="IH14" s="39">
        <v>123.223</v>
      </c>
      <c r="II14" s="39" t="s">
        <v>39</v>
      </c>
    </row>
    <row r="15" spans="1:243" s="38" customFormat="1" ht="84" customHeight="1">
      <c r="A15" s="22">
        <v>2.1</v>
      </c>
      <c r="B15" s="74" t="s">
        <v>94</v>
      </c>
      <c r="C15" s="75" t="s">
        <v>43</v>
      </c>
      <c r="D15" s="76">
        <v>65</v>
      </c>
      <c r="E15" s="76" t="s">
        <v>91</v>
      </c>
      <c r="F15" s="78">
        <v>525</v>
      </c>
      <c r="G15" s="41"/>
      <c r="H15" s="41"/>
      <c r="I15" s="40" t="s">
        <v>40</v>
      </c>
      <c r="J15" s="43">
        <f t="shared" si="0"/>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79">
        <f t="shared" si="1"/>
        <v>34125</v>
      </c>
      <c r="BB15" s="47">
        <f t="shared" si="2"/>
        <v>34125</v>
      </c>
      <c r="BC15" s="37" t="str">
        <f t="shared" si="3"/>
        <v>INR  Thirty Four Thousand One Hundred &amp; Twenty Five  Only</v>
      </c>
      <c r="IA15" s="38">
        <v>2</v>
      </c>
      <c r="IB15" s="73" t="s">
        <v>74</v>
      </c>
      <c r="IC15" s="38" t="s">
        <v>43</v>
      </c>
      <c r="ID15" s="38">
        <v>482</v>
      </c>
      <c r="IE15" s="39" t="s">
        <v>69</v>
      </c>
      <c r="IF15" s="39" t="s">
        <v>44</v>
      </c>
      <c r="IG15" s="39" t="s">
        <v>45</v>
      </c>
      <c r="IH15" s="39">
        <v>213</v>
      </c>
      <c r="II15" s="39" t="s">
        <v>39</v>
      </c>
    </row>
    <row r="16" spans="1:243" s="38" customFormat="1" ht="66.75" customHeight="1">
      <c r="A16" s="22">
        <v>2.2</v>
      </c>
      <c r="B16" s="74" t="s">
        <v>87</v>
      </c>
      <c r="C16" s="75" t="s">
        <v>46</v>
      </c>
      <c r="D16" s="76">
        <v>2</v>
      </c>
      <c r="E16" s="76" t="s">
        <v>92</v>
      </c>
      <c r="F16" s="78">
        <v>1500</v>
      </c>
      <c r="G16" s="41"/>
      <c r="H16" s="41"/>
      <c r="I16" s="40" t="s">
        <v>40</v>
      </c>
      <c r="J16" s="43">
        <f t="shared" si="0"/>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79">
        <f t="shared" si="1"/>
        <v>3000</v>
      </c>
      <c r="BB16" s="47">
        <f t="shared" si="2"/>
        <v>3000</v>
      </c>
      <c r="BC16" s="37" t="str">
        <f t="shared" si="3"/>
        <v>INR  Three Thousand    Only</v>
      </c>
      <c r="IA16" s="38">
        <v>3</v>
      </c>
      <c r="IB16" s="73" t="s">
        <v>75</v>
      </c>
      <c r="IC16" s="38" t="s">
        <v>46</v>
      </c>
      <c r="ID16" s="38">
        <v>241</v>
      </c>
      <c r="IE16" s="39" t="s">
        <v>69</v>
      </c>
      <c r="IF16" s="39" t="s">
        <v>35</v>
      </c>
      <c r="IG16" s="39" t="s">
        <v>47</v>
      </c>
      <c r="IH16" s="39">
        <v>10</v>
      </c>
      <c r="II16" s="39" t="s">
        <v>39</v>
      </c>
    </row>
    <row r="17" spans="1:243" s="38" customFormat="1" ht="84" customHeight="1">
      <c r="A17" s="22">
        <v>3.1</v>
      </c>
      <c r="B17" s="74" t="s">
        <v>95</v>
      </c>
      <c r="C17" s="75" t="s">
        <v>48</v>
      </c>
      <c r="D17" s="76">
        <v>50</v>
      </c>
      <c r="E17" s="76" t="s">
        <v>91</v>
      </c>
      <c r="F17" s="78">
        <v>525</v>
      </c>
      <c r="G17" s="41"/>
      <c r="H17" s="41"/>
      <c r="I17" s="40" t="s">
        <v>40</v>
      </c>
      <c r="J17" s="43">
        <f t="shared" si="0"/>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79">
        <f t="shared" si="1"/>
        <v>26250</v>
      </c>
      <c r="BB17" s="47">
        <f t="shared" si="2"/>
        <v>26250</v>
      </c>
      <c r="BC17" s="37" t="str">
        <f t="shared" si="3"/>
        <v>INR  Twenty Six Thousand Two Hundred &amp; Fifty  Only</v>
      </c>
      <c r="IA17" s="38">
        <v>4</v>
      </c>
      <c r="IB17" s="73" t="s">
        <v>76</v>
      </c>
      <c r="IC17" s="38" t="s">
        <v>48</v>
      </c>
      <c r="ID17" s="38">
        <v>241</v>
      </c>
      <c r="IE17" s="39" t="s">
        <v>69</v>
      </c>
      <c r="IF17" s="39" t="s">
        <v>49</v>
      </c>
      <c r="IG17" s="39" t="s">
        <v>50</v>
      </c>
      <c r="IH17" s="39">
        <v>10</v>
      </c>
      <c r="II17" s="39" t="s">
        <v>39</v>
      </c>
    </row>
    <row r="18" spans="1:243" s="38" customFormat="1" ht="66" customHeight="1">
      <c r="A18" s="22">
        <v>3.2</v>
      </c>
      <c r="B18" s="74" t="s">
        <v>87</v>
      </c>
      <c r="C18" s="75" t="s">
        <v>51</v>
      </c>
      <c r="D18" s="76">
        <v>2</v>
      </c>
      <c r="E18" s="76" t="s">
        <v>92</v>
      </c>
      <c r="F18" s="78">
        <v>1500</v>
      </c>
      <c r="G18" s="41"/>
      <c r="H18" s="41"/>
      <c r="I18" s="40" t="s">
        <v>40</v>
      </c>
      <c r="J18" s="43">
        <f t="shared" si="0"/>
        <v>1</v>
      </c>
      <c r="K18" s="44" t="s">
        <v>41</v>
      </c>
      <c r="L18" s="44" t="s">
        <v>4</v>
      </c>
      <c r="M18" s="70"/>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79">
        <f t="shared" si="1"/>
        <v>3000</v>
      </c>
      <c r="BB18" s="47">
        <f t="shared" si="2"/>
        <v>3000</v>
      </c>
      <c r="BC18" s="37" t="str">
        <f t="shared" si="3"/>
        <v>INR  Three Thousand    Only</v>
      </c>
      <c r="IA18" s="38">
        <v>5</v>
      </c>
      <c r="IB18" s="73" t="s">
        <v>77</v>
      </c>
      <c r="IC18" s="38" t="s">
        <v>51</v>
      </c>
      <c r="ID18" s="38">
        <v>4819</v>
      </c>
      <c r="IE18" s="39" t="s">
        <v>64</v>
      </c>
      <c r="IF18" s="39" t="s">
        <v>42</v>
      </c>
      <c r="IG18" s="39" t="s">
        <v>36</v>
      </c>
      <c r="IH18" s="39">
        <v>123.223</v>
      </c>
      <c r="II18" s="39" t="s">
        <v>39</v>
      </c>
    </row>
    <row r="19" spans="1:243" s="38" customFormat="1" ht="45" customHeight="1">
      <c r="A19" s="22">
        <v>3.3</v>
      </c>
      <c r="B19" s="74" t="s">
        <v>88</v>
      </c>
      <c r="C19" s="75" t="s">
        <v>52</v>
      </c>
      <c r="D19" s="76">
        <v>9</v>
      </c>
      <c r="E19" s="76" t="s">
        <v>92</v>
      </c>
      <c r="F19" s="78">
        <v>7740</v>
      </c>
      <c r="G19" s="41"/>
      <c r="H19" s="41"/>
      <c r="I19" s="40" t="s">
        <v>40</v>
      </c>
      <c r="J19" s="43">
        <f t="shared" si="0"/>
        <v>1</v>
      </c>
      <c r="K19" s="44" t="s">
        <v>41</v>
      </c>
      <c r="L19" s="44" t="s">
        <v>4</v>
      </c>
      <c r="M19" s="70"/>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8"/>
      <c r="AV19" s="46"/>
      <c r="AW19" s="46"/>
      <c r="AX19" s="46"/>
      <c r="AY19" s="46"/>
      <c r="AZ19" s="46"/>
      <c r="BA19" s="79">
        <f t="shared" si="1"/>
        <v>69660</v>
      </c>
      <c r="BB19" s="47">
        <f t="shared" si="2"/>
        <v>69660</v>
      </c>
      <c r="BC19" s="37" t="str">
        <f t="shared" si="3"/>
        <v>INR  Sixty Nine Thousand Six Hundred &amp; Sixty  Only</v>
      </c>
      <c r="IA19" s="38">
        <v>6</v>
      </c>
      <c r="IB19" s="73" t="s">
        <v>78</v>
      </c>
      <c r="IC19" s="38" t="s">
        <v>52</v>
      </c>
      <c r="ID19" s="38">
        <v>482</v>
      </c>
      <c r="IE19" s="39" t="s">
        <v>69</v>
      </c>
      <c r="IF19" s="39" t="s">
        <v>44</v>
      </c>
      <c r="IG19" s="39" t="s">
        <v>45</v>
      </c>
      <c r="IH19" s="39">
        <v>213</v>
      </c>
      <c r="II19" s="39" t="s">
        <v>39</v>
      </c>
    </row>
    <row r="20" spans="1:243" s="38" customFormat="1" ht="87.75" customHeight="1">
      <c r="A20" s="22">
        <v>4.1</v>
      </c>
      <c r="B20" s="74" t="s">
        <v>96</v>
      </c>
      <c r="C20" s="75" t="s">
        <v>53</v>
      </c>
      <c r="D20" s="76">
        <v>70</v>
      </c>
      <c r="E20" s="76" t="s">
        <v>91</v>
      </c>
      <c r="F20" s="78">
        <v>525</v>
      </c>
      <c r="G20" s="41"/>
      <c r="H20" s="41"/>
      <c r="I20" s="40" t="s">
        <v>40</v>
      </c>
      <c r="J20" s="43">
        <f t="shared" si="0"/>
        <v>1</v>
      </c>
      <c r="K20" s="44" t="s">
        <v>41</v>
      </c>
      <c r="L20" s="44" t="s">
        <v>4</v>
      </c>
      <c r="M20" s="70"/>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79">
        <f t="shared" si="1"/>
        <v>36750</v>
      </c>
      <c r="BB20" s="47">
        <f t="shared" si="2"/>
        <v>36750</v>
      </c>
      <c r="BC20" s="37" t="str">
        <f t="shared" si="3"/>
        <v>INR  Thirty Six Thousand Seven Hundred &amp; Fifty  Only</v>
      </c>
      <c r="IA20" s="38">
        <v>7</v>
      </c>
      <c r="IB20" s="73" t="s">
        <v>79</v>
      </c>
      <c r="IC20" s="38" t="s">
        <v>53</v>
      </c>
      <c r="ID20" s="38">
        <v>4819</v>
      </c>
      <c r="IE20" s="39" t="s">
        <v>64</v>
      </c>
      <c r="IF20" s="39" t="s">
        <v>35</v>
      </c>
      <c r="IG20" s="39" t="s">
        <v>47</v>
      </c>
      <c r="IH20" s="39">
        <v>10</v>
      </c>
      <c r="II20" s="39" t="s">
        <v>39</v>
      </c>
    </row>
    <row r="21" spans="1:243" s="38" customFormat="1" ht="57" customHeight="1">
      <c r="A21" s="22">
        <v>4.2</v>
      </c>
      <c r="B21" s="74" t="s">
        <v>87</v>
      </c>
      <c r="C21" s="75" t="s">
        <v>54</v>
      </c>
      <c r="D21" s="76">
        <v>10</v>
      </c>
      <c r="E21" s="76" t="s">
        <v>92</v>
      </c>
      <c r="F21" s="78">
        <v>1500</v>
      </c>
      <c r="G21" s="41"/>
      <c r="H21" s="41"/>
      <c r="I21" s="40" t="s">
        <v>40</v>
      </c>
      <c r="J21" s="43">
        <f t="shared" si="0"/>
        <v>1</v>
      </c>
      <c r="K21" s="44" t="s">
        <v>41</v>
      </c>
      <c r="L21" s="44" t="s">
        <v>4</v>
      </c>
      <c r="M21" s="70"/>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79">
        <f t="shared" si="1"/>
        <v>15000</v>
      </c>
      <c r="BB21" s="47">
        <f t="shared" si="2"/>
        <v>15000</v>
      </c>
      <c r="BC21" s="37" t="str">
        <f t="shared" si="3"/>
        <v>INR  Fifteen Thousand    Only</v>
      </c>
      <c r="IA21" s="38">
        <v>8</v>
      </c>
      <c r="IB21" s="38" t="s">
        <v>80</v>
      </c>
      <c r="IC21" s="38" t="s">
        <v>54</v>
      </c>
      <c r="ID21" s="38">
        <v>100</v>
      </c>
      <c r="IE21" s="39" t="s">
        <v>39</v>
      </c>
      <c r="IF21" s="39" t="s">
        <v>49</v>
      </c>
      <c r="IG21" s="39" t="s">
        <v>50</v>
      </c>
      <c r="IH21" s="39">
        <v>10</v>
      </c>
      <c r="II21" s="39" t="s">
        <v>39</v>
      </c>
    </row>
    <row r="22" spans="1:243" s="38" customFormat="1" ht="51" customHeight="1">
      <c r="A22" s="22">
        <v>4.3</v>
      </c>
      <c r="B22" s="74" t="s">
        <v>88</v>
      </c>
      <c r="C22" s="75" t="s">
        <v>55</v>
      </c>
      <c r="D22" s="76">
        <v>3</v>
      </c>
      <c r="E22" s="76" t="s">
        <v>92</v>
      </c>
      <c r="F22" s="78">
        <v>7740</v>
      </c>
      <c r="G22" s="41"/>
      <c r="H22" s="41"/>
      <c r="I22" s="40" t="s">
        <v>40</v>
      </c>
      <c r="J22" s="43">
        <f t="shared" si="0"/>
        <v>1</v>
      </c>
      <c r="K22" s="44" t="s">
        <v>41</v>
      </c>
      <c r="L22" s="44" t="s">
        <v>4</v>
      </c>
      <c r="M22" s="70"/>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79">
        <f t="shared" si="1"/>
        <v>23220</v>
      </c>
      <c r="BB22" s="47">
        <f t="shared" si="2"/>
        <v>23220</v>
      </c>
      <c r="BC22" s="37" t="str">
        <f t="shared" si="3"/>
        <v>INR  Twenty Three Thousand Two Hundred &amp; Twenty  Only</v>
      </c>
      <c r="IA22" s="38">
        <v>9</v>
      </c>
      <c r="IB22" s="73" t="s">
        <v>81</v>
      </c>
      <c r="IC22" s="38" t="s">
        <v>55</v>
      </c>
      <c r="ID22" s="38">
        <v>100</v>
      </c>
      <c r="IE22" s="39" t="s">
        <v>39</v>
      </c>
      <c r="IF22" s="39" t="s">
        <v>42</v>
      </c>
      <c r="IG22" s="39" t="s">
        <v>36</v>
      </c>
      <c r="IH22" s="39">
        <v>123.223</v>
      </c>
      <c r="II22" s="39" t="s">
        <v>39</v>
      </c>
    </row>
    <row r="23" spans="1:243" s="38" customFormat="1" ht="85.5" customHeight="1">
      <c r="A23" s="22">
        <v>10</v>
      </c>
      <c r="B23" s="74" t="s">
        <v>97</v>
      </c>
      <c r="C23" s="75" t="s">
        <v>56</v>
      </c>
      <c r="D23" s="76">
        <v>73</v>
      </c>
      <c r="E23" s="76" t="s">
        <v>91</v>
      </c>
      <c r="F23" s="78">
        <v>525</v>
      </c>
      <c r="G23" s="41"/>
      <c r="H23" s="41"/>
      <c r="I23" s="40" t="s">
        <v>40</v>
      </c>
      <c r="J23" s="43">
        <f t="shared" si="0"/>
        <v>1</v>
      </c>
      <c r="K23" s="44" t="s">
        <v>41</v>
      </c>
      <c r="L23" s="44" t="s">
        <v>4</v>
      </c>
      <c r="M23" s="70"/>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79">
        <f t="shared" si="1"/>
        <v>38325</v>
      </c>
      <c r="BB23" s="47">
        <f t="shared" si="2"/>
        <v>38325</v>
      </c>
      <c r="BC23" s="37" t="str">
        <f t="shared" si="3"/>
        <v>INR  Thirty Eight Thousand Three Hundred &amp; Twenty Five  Only</v>
      </c>
      <c r="IA23" s="38">
        <v>10</v>
      </c>
      <c r="IB23" s="73" t="s">
        <v>82</v>
      </c>
      <c r="IC23" s="38" t="s">
        <v>56</v>
      </c>
      <c r="ID23" s="38">
        <v>100</v>
      </c>
      <c r="IE23" s="39" t="s">
        <v>39</v>
      </c>
      <c r="IF23" s="39" t="s">
        <v>44</v>
      </c>
      <c r="IG23" s="39" t="s">
        <v>45</v>
      </c>
      <c r="IH23" s="39">
        <v>213</v>
      </c>
      <c r="II23" s="39" t="s">
        <v>39</v>
      </c>
    </row>
    <row r="24" spans="1:243" s="38" customFormat="1" ht="69" customHeight="1">
      <c r="A24" s="22">
        <v>11</v>
      </c>
      <c r="B24" s="74" t="s">
        <v>87</v>
      </c>
      <c r="C24" s="75" t="s">
        <v>57</v>
      </c>
      <c r="D24" s="76">
        <v>9</v>
      </c>
      <c r="E24" s="76" t="s">
        <v>92</v>
      </c>
      <c r="F24" s="78">
        <v>1500</v>
      </c>
      <c r="G24" s="41"/>
      <c r="H24" s="41"/>
      <c r="I24" s="40" t="s">
        <v>40</v>
      </c>
      <c r="J24" s="43">
        <f t="shared" si="0"/>
        <v>1</v>
      </c>
      <c r="K24" s="44" t="s">
        <v>41</v>
      </c>
      <c r="L24" s="44" t="s">
        <v>4</v>
      </c>
      <c r="M24" s="70"/>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79">
        <f t="shared" si="1"/>
        <v>13500</v>
      </c>
      <c r="BB24" s="47">
        <f t="shared" si="2"/>
        <v>13500</v>
      </c>
      <c r="BC24" s="37" t="str">
        <f t="shared" si="3"/>
        <v>INR  Thirteen Thousand Five Hundred    Only</v>
      </c>
      <c r="IA24" s="38">
        <v>11</v>
      </c>
      <c r="IB24" s="73" t="s">
        <v>83</v>
      </c>
      <c r="IC24" s="38" t="s">
        <v>57</v>
      </c>
      <c r="ID24" s="38">
        <v>100</v>
      </c>
      <c r="IE24" s="39" t="s">
        <v>39</v>
      </c>
      <c r="IF24" s="39" t="s">
        <v>35</v>
      </c>
      <c r="IG24" s="39" t="s">
        <v>47</v>
      </c>
      <c r="IH24" s="39">
        <v>10</v>
      </c>
      <c r="II24" s="39" t="s">
        <v>39</v>
      </c>
    </row>
    <row r="25" spans="1:243" s="38" customFormat="1" ht="48.75" customHeight="1">
      <c r="A25" s="22">
        <v>12</v>
      </c>
      <c r="B25" s="74" t="s">
        <v>89</v>
      </c>
      <c r="C25" s="75" t="s">
        <v>67</v>
      </c>
      <c r="D25" s="76">
        <v>9</v>
      </c>
      <c r="E25" s="76" t="s">
        <v>92</v>
      </c>
      <c r="F25" s="78">
        <v>650</v>
      </c>
      <c r="G25" s="41"/>
      <c r="H25" s="41"/>
      <c r="I25" s="40" t="s">
        <v>40</v>
      </c>
      <c r="J25" s="43">
        <f>IF(I25="Less(-)",-1,1)</f>
        <v>1</v>
      </c>
      <c r="K25" s="44" t="s">
        <v>41</v>
      </c>
      <c r="L25" s="44" t="s">
        <v>4</v>
      </c>
      <c r="M25" s="70"/>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79">
        <f>total_amount_ba($B$2,$D$2,D25,F25,J25,K25,M25)</f>
        <v>5850</v>
      </c>
      <c r="BB25" s="47">
        <f>BA25+SUM(N25:AZ25)</f>
        <v>5850</v>
      </c>
      <c r="BC25" s="37" t="str">
        <f>SpellNumber(L25,BB25)</f>
        <v>INR  Five Thousand Eight Hundred &amp; Fifty  Only</v>
      </c>
      <c r="IA25" s="38">
        <v>12</v>
      </c>
      <c r="IB25" s="73" t="s">
        <v>84</v>
      </c>
      <c r="IC25" s="38" t="s">
        <v>67</v>
      </c>
      <c r="ID25" s="38">
        <v>75</v>
      </c>
      <c r="IE25" s="39" t="s">
        <v>39</v>
      </c>
      <c r="IF25" s="39" t="s">
        <v>42</v>
      </c>
      <c r="IG25" s="39" t="s">
        <v>36</v>
      </c>
      <c r="IH25" s="39">
        <v>123.223</v>
      </c>
      <c r="II25" s="39" t="s">
        <v>39</v>
      </c>
    </row>
    <row r="26" spans="1:243" s="38" customFormat="1" ht="48" customHeight="1">
      <c r="A26" s="22">
        <v>13</v>
      </c>
      <c r="B26" s="77" t="s">
        <v>90</v>
      </c>
      <c r="C26" s="75" t="s">
        <v>58</v>
      </c>
      <c r="D26" s="76">
        <v>5</v>
      </c>
      <c r="E26" s="76" t="s">
        <v>92</v>
      </c>
      <c r="F26" s="78">
        <v>7740</v>
      </c>
      <c r="G26" s="41"/>
      <c r="H26" s="41"/>
      <c r="I26" s="40" t="s">
        <v>40</v>
      </c>
      <c r="J26" s="43">
        <f>IF(I26="Less(-)",-1,1)</f>
        <v>1</v>
      </c>
      <c r="K26" s="44" t="s">
        <v>41</v>
      </c>
      <c r="L26" s="44" t="s">
        <v>4</v>
      </c>
      <c r="M26" s="70"/>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79">
        <f>total_amount_ba($B$2,$D$2,D26,F26,J26,K26,M26)</f>
        <v>38700</v>
      </c>
      <c r="BB26" s="47">
        <f>BA26+SUM(N26:AZ26)</f>
        <v>38700</v>
      </c>
      <c r="BC26" s="37" t="str">
        <f>SpellNumber(L26,BB26)</f>
        <v>INR  Thirty Eight Thousand Seven Hundred    Only</v>
      </c>
      <c r="IA26" s="38">
        <v>13</v>
      </c>
      <c r="IB26" s="73" t="s">
        <v>85</v>
      </c>
      <c r="IC26" s="38" t="s">
        <v>58</v>
      </c>
      <c r="ID26" s="38">
        <v>75</v>
      </c>
      <c r="IE26" s="39" t="s">
        <v>39</v>
      </c>
      <c r="IF26" s="39" t="s">
        <v>44</v>
      </c>
      <c r="IG26" s="39" t="s">
        <v>45</v>
      </c>
      <c r="IH26" s="39">
        <v>213</v>
      </c>
      <c r="II26" s="39" t="s">
        <v>39</v>
      </c>
    </row>
    <row r="27" spans="1:243" s="38" customFormat="1" ht="48" customHeight="1">
      <c r="A27" s="49" t="s">
        <v>70</v>
      </c>
      <c r="B27" s="50"/>
      <c r="C27" s="51"/>
      <c r="D27" s="52"/>
      <c r="E27" s="52"/>
      <c r="F27" s="52"/>
      <c r="G27" s="52"/>
      <c r="H27" s="53"/>
      <c r="I27" s="53"/>
      <c r="J27" s="53"/>
      <c r="K27" s="53"/>
      <c r="L27" s="54"/>
      <c r="BA27" s="55">
        <f>SUM(BA13:BA26)</f>
        <v>361560</v>
      </c>
      <c r="BB27" s="56">
        <f>SUM(BB13:BB26)</f>
        <v>361560</v>
      </c>
      <c r="BC27" s="37" t="str">
        <f>SpellNumber($E$2,BB27)</f>
        <v>INR  Three Lakh Sixty One Thousand Five Hundred &amp; Sixty  Only</v>
      </c>
      <c r="IE27" s="39">
        <v>4</v>
      </c>
      <c r="IF27" s="39" t="s">
        <v>44</v>
      </c>
      <c r="IG27" s="39" t="s">
        <v>59</v>
      </c>
      <c r="IH27" s="39">
        <v>10</v>
      </c>
      <c r="II27" s="39" t="s">
        <v>39</v>
      </c>
    </row>
    <row r="28" spans="1:243" s="65" customFormat="1" ht="18">
      <c r="A28" s="50" t="s">
        <v>71</v>
      </c>
      <c r="B28" s="57"/>
      <c r="C28" s="58"/>
      <c r="D28" s="59"/>
      <c r="E28" s="71" t="s">
        <v>61</v>
      </c>
      <c r="F28" s="72"/>
      <c r="G28" s="60"/>
      <c r="H28" s="61"/>
      <c r="I28" s="61"/>
      <c r="J28" s="61"/>
      <c r="K28" s="62"/>
      <c r="L28" s="63"/>
      <c r="M28" s="64"/>
      <c r="O28" s="38"/>
      <c r="P28" s="38"/>
      <c r="Q28" s="38"/>
      <c r="R28" s="38"/>
      <c r="S28" s="38"/>
      <c r="BA28" s="66">
        <f>IF(ISBLANK(F28),0,IF(E28="Excess (+)",ROUND(BA27+(BA27*F28),2),IF(E28="Less (-)",ROUND(BA27+(BA27*F28*(-1)),2),IF(E28="At Par",BA27,0))))</f>
        <v>0</v>
      </c>
      <c r="BB28" s="67">
        <f>ROUND(BA28,0)</f>
        <v>0</v>
      </c>
      <c r="BC28" s="37" t="str">
        <f>SpellNumber($E$2,BB28)</f>
        <v>INR Zero Only</v>
      </c>
      <c r="IE28" s="68"/>
      <c r="IF28" s="68"/>
      <c r="IG28" s="68"/>
      <c r="IH28" s="68"/>
      <c r="II28" s="68"/>
    </row>
    <row r="29" spans="1:243" s="65" customFormat="1" ht="18">
      <c r="A29" s="49" t="s">
        <v>72</v>
      </c>
      <c r="B29" s="49"/>
      <c r="C29" s="81" t="str">
        <f>SpellNumber($E$2,BB28)</f>
        <v>INR Zero Only</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IE29" s="68"/>
      <c r="IF29" s="68"/>
      <c r="IG29" s="68"/>
      <c r="IH29" s="68"/>
      <c r="II29" s="68"/>
    </row>
    <row r="31" ht="15"/>
    <row r="33" ht="15"/>
    <row r="34" ht="15"/>
    <row r="35" ht="15"/>
    <row r="36" ht="15"/>
  </sheetData>
  <sheetProtection password="EEC8" sheet="1"/>
  <mergeCells count="8">
    <mergeCell ref="A9:BC9"/>
    <mergeCell ref="C29:BC29"/>
    <mergeCell ref="A1:L1"/>
    <mergeCell ref="A4:BC4"/>
    <mergeCell ref="A5:BC5"/>
    <mergeCell ref="A6:BC6"/>
    <mergeCell ref="A7:BC7"/>
    <mergeCell ref="B8:BC8"/>
  </mergeCells>
  <dataValidations count="20">
    <dataValidation type="list" allowBlank="1" showErrorMessage="1" sqref="E2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K13:K26">
      <formula1>"Partial Conversion,Full Conversion"</formula1>
      <formula2>0</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list" allowBlank="1" showInputMessage="1" showErrorMessage="1" sqref="L13:L26">
      <formula1>"INR"</formula1>
    </dataValidation>
    <dataValidation type="decimal" allowBlank="1" showErrorMessage="1" errorTitle="Invalid Entry" error="Only Numeric Values are allowed. " sqref="A13:A2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6" t="s">
        <v>60</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2022-09-07T11:52:16Z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