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<sst xmlns="http://schemas.openxmlformats.org/spreadsheetml/2006/main" count="212" uniqueCount="83">
  <si>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</si>
  <si>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</si>
  <si>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</si>
  <si>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</si>
  <si>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</si>
  <si>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</si>
  <si>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</si>
  <si>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</si>
  <si>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</si>
  <si>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</si>
  <si>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</si>
  <si>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</si>
  <si>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</si>
  <si>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</si>
  <si>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</si>
  <si>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</si>
  <si>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</si>
  <si>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</si>
  <si>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</si>
  <si>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</si>
  <si>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</si>
  <si>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</si>
  <si>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</si>
  <si>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</si>
  <si>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</si>
  <si>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</si>
  <si>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</si>
  <si>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</si>
  <si>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</si>
  <si>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</si>
  <si>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</si>
  <si>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</si>
  <si>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</si>
  <si>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</si>
  <si>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</si>
  <si>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</si>
  <si>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</si>
  <si>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</si>
  <si>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</si>
  <si>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</si>
  <si>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</si>
  <si>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</si>
  <si>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</si>
  <si>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</si>
  <si>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</si>
  <si>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</si>
  <si>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item3</t>
  </si>
  <si>
    <t>BI01010001010000000000000515BI0100001116</t>
  </si>
  <si>
    <t>Supplying, Conveying and fixing spls. Including ea</t>
  </si>
  <si>
    <t>item4</t>
  </si>
  <si>
    <t>BI01010001010000000000000515BI0100001117</t>
  </si>
  <si>
    <t>BI01010001010000000000000515BI0100001119</t>
  </si>
  <si>
    <t>BI01010001010000000000000515BI0100001121</t>
  </si>
  <si>
    <t>BI01010001010000000000000515BI0100001122</t>
  </si>
  <si>
    <t>BI01010001010000000000000515BI0100001123</t>
  </si>
  <si>
    <t>item5</t>
  </si>
  <si>
    <t>Please Enable Macros to View BoQ information</t>
  </si>
  <si>
    <t>Select</t>
  </si>
  <si>
    <t>Name of the Bidder/ Bidding Firm / Company :</t>
  </si>
  <si>
    <r>
      <t xml:space="preserve">Estimated Rate
 in
</t>
    </r>
    <r>
      <rPr>
        <b/>
        <sz val="11"/>
        <color indexed="10"/>
        <rFont val="Arial"/>
        <family val="2"/>
      </rPr>
      <t>Rs.      P</t>
    </r>
  </si>
  <si>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</si>
  <si>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</si>
  <si>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</si>
  <si>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</si>
  <si>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</si>
  <si>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</si>
  <si>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Tender Inviting Authority: Superintending Engineer, Institute Works Department, IIT(BHU), Varanasi</t>
  </si>
  <si>
    <t>Name of Work: Estimate for Electrical Work of street lighting from DG hostel Crosing to C.V Raman . IIT(BHU)</t>
  </si>
  <si>
    <t>Contract No: IIT(BHU)/IWD/</t>
  </si>
  <si>
    <t xml:space="preserve">Making of RCC foundation of dimesion size- 400 mm x 400 mm x 1200mm) with Gr M20 RCC and Fe 415 grade reinforcement for mounting of street line pole.  </t>
  </si>
  <si>
    <r>
      <t xml:space="preserve">Supply and erection of 5m. Galvanised (as per BS EN ISO 1461) octogonal pole with base plate 200 x 200 x 12 mm, top 70 mm and bottom 130 mm made up of 3 mm thick sheet suitable for max. wind speed upto 160 km/hr. including foundation bolts and HDPE pipe for incoming and outgoung cables and Each pole shall be supplied with a  junction/looping box complete with 10 amps, 10 kA DP MCB, DIN mounting Connectors suitable for 16/25 sq.mm terminations complete with DIN bar, shorting links, end locks  GI base plate, GI anchor plate etc. as required and 3x1.5 sqmm FRLS PVC insulated and PVC sheathed multistrand copper conductor from junction box to the luminaire complete including terminations with copper lugs etc. as required. </t>
    </r>
    <r>
      <rPr>
        <b/>
        <sz val="12"/>
        <rFont val="Times New Roman"/>
        <family val="1"/>
      </rPr>
      <t>(Make-Philips/Valmount/Bajaj/G.E etc.)</t>
    </r>
  </si>
  <si>
    <t>S/I/T/Commissioning of Street Light/Road LED light High performance  IP 66 LED Street light fitting Capacity-70 W Make-  Wipro cat no-LR02-122-XXX-57-XX and  Philips  Cat no-BRP410 LED 094 CW HE MR FG S2 PSU GR,Luminaire (minimum-7000 Lumens) with high power LED and ensure uniform light distrubution complete &amp; supplying &amp; drawing 3x1.5 sqmm FRLS PVC insl. copper cond. single core cable for  making connections, testing etc. as required. Make-Philips/Crompton/Bajaj/wipro/Havells/Panasonic)</t>
  </si>
  <si>
    <t>Providing and fixing 6 SWG dia G.I. wire on surface or in recess for loop earthing along with existing surface/ recessed conduit/ submain wiring/ cable as required</t>
  </si>
  <si>
    <t>Earthing with G.I. earth pipe 4.5 meter long, 40 mm dia including accessories, and providing masonry enclosure with cover plate having locking arrangement and watering pipe etc. with charcoal/ coke and salt as required.</t>
  </si>
  <si>
    <t>Street lighting controling Panel with DP MCB and all accessries</t>
  </si>
  <si>
    <t>Mtr</t>
  </si>
  <si>
    <t>nos</t>
  </si>
  <si>
    <t>Job</t>
  </si>
  <si>
    <t xml:space="preserve">Supply and fixing of following sizes of hot dipped galvanised bracket with FRP dome made out of 3.25 mm thick sheet suitable for octogonal pole including painting with superior quality of primer and synthetic enamel paint two or more coats etc. as required.
Single arm bracket of 1.0 Mtr long  for mouning of street light with all accessries </t>
  </si>
  <si>
    <r>
      <t>Supplying of one number PVC insulated and PVC sheathed / XLPE power cable of 1.1 kV grade of following size. 
1.1KV grade 4 core × 10sqmm AYFY cable,</t>
    </r>
    <r>
      <rPr>
        <b/>
        <sz val="12"/>
        <rFont val="Times New Roman"/>
        <family val="1"/>
      </rPr>
      <t>Make: KEI/ Gloster/ Universal.</t>
    </r>
  </si>
  <si>
    <t>laying of one number PVC insulated and PVC sheathed / XLPE power cable of 1.1 kV grade of following size in the existing masonry  duct /  ready cable trench as required
1.1KV grade 4 core × 10 sqmm AYFY cable,Make: KEI/ Gloster/ polycab</t>
  </si>
  <si>
    <t>Supply and erection of 5m. Galvanised (as per BS EN ISO 1461) octogonal pole with base plate 200 x 200 x 12 mm, top 70 mm and bottom 130 mm made up of 3 mm thick sheet suitable for max. wind speed upto 160 km/hr. including foundation bolts and HDPE pipe for incoming and outgoung cables and Each pole shall be supplied with a  junction/looping box complete with 10 amps, 10 kA DP MCB, DIN mounting Connectors suitable for 16/25 sq.mm terminations complete with DIN bar, shorting links, end locks  GI base plate, GI anchor plate etc. as required and 3x1.5 sqmm FRLS PVC insulated and PVC sheathed multistrand copper conductor from junction box to the luminaire complete including terminations with copper lugs etc. as required. (Make-Philips/Valmount/Bajaj/G.E etc.)</t>
  </si>
  <si>
    <t>Supplying of one number PVC insulated and PVC sheathed / XLPE power cable of 1.1 kV grade of following size. 
1.1KV grade 4 core × 10sqmm AYFY cable,Make: KEI/ Gloster/ Universal.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</si>
</sst>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2"/>
      <name val="Times New Roman"/>
      <family val="1"/>
    </font>
    <font>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2" fontId="40" fillId="0" borderId="22" xfId="55" applyNumberFormat="1" applyFont="1" applyFill="1" applyBorder="1" applyAlignment="1">
      <alignment horizontal="justify" vertical="top" wrapText="1"/>
      <protection/>
    </xf>
    <xf numFmtId="0" fontId="40" fillId="0" borderId="22" xfId="55" applyNumberFormat="1" applyFont="1" applyFill="1" applyBorder="1" applyAlignment="1" applyProtection="1">
      <alignment horizontal="justify" vertical="top" wrapText="1"/>
      <protection locked="0"/>
    </xf>
    <xf numFmtId="0" fontId="40" fillId="0" borderId="22" xfId="55" applyFont="1" applyFill="1" applyBorder="1" applyAlignment="1">
      <alignment horizontal="center" vertical="center"/>
      <protection/>
    </xf>
    <xf numFmtId="0" fontId="40" fillId="0" borderId="22" xfId="55" applyFont="1" applyFill="1" applyBorder="1" applyAlignment="1">
      <alignment vertical="center"/>
      <protection/>
    </xf>
    <xf numFmtId="0" fontId="40" fillId="0" borderId="22" xfId="55" applyFont="1" applyFill="1" applyBorder="1" applyAlignment="1">
      <alignment horizontal="justify" vertical="top" wrapText="1"/>
      <protection/>
    </xf>
    <xf numFmtId="0" fontId="40" fillId="0" borderId="22" xfId="55" applyNumberFormat="1" applyFont="1" applyFill="1" applyBorder="1" applyAlignment="1">
      <alignment vertical="top" wrapText="1"/>
      <protection/>
    </xf>
    <xf numFmtId="0" fontId="40" fillId="0" borderId="22" xfId="55" applyFont="1" applyFill="1" applyBorder="1" applyAlignment="1">
      <alignment vertical="top" wrapText="1"/>
      <protection/>
    </xf>
    <xf numFmtId="0" fontId="40" fillId="0" borderId="22" xfId="55" applyFont="1" applyFill="1" applyBorder="1" applyAlignment="1">
      <alignment horizontal="center" vertical="center" wrapText="1"/>
      <protection/>
    </xf>
    <xf numFmtId="0" fontId="40" fillId="0" borderId="22" xfId="55" applyFont="1" applyFill="1" applyBorder="1" applyAlignment="1">
      <alignment horizontal="left" vertical="center" wrapText="1"/>
      <protection/>
    </xf>
    <xf numFmtId="0" fontId="40" fillId="0" borderId="22" xfId="55" applyFont="1" applyFill="1" applyBorder="1" applyAlignment="1">
      <alignment horizontal="left" vertical="top" wrapText="1"/>
      <protection/>
    </xf>
    <xf numFmtId="0" fontId="42" fillId="0" borderId="22" xfId="55"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5"/>
  <sheetViews>
    <sheetView showGridLines="0" zoomScale="70" zoomScaleNormal="70" zoomScalePageLayoutView="0" workbookViewId="0" topLeftCell="A1">
      <selection activeCell="A4" sqref="A4:BC4"/>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7" t="str">
        <f>B2&amp;" BoQ"</f>
        <v>Percentage BoQ</v>
      </c>
      <c r="B1" s="77"/>
      <c r="C1" s="77"/>
      <c r="D1" s="77"/>
      <c r="E1" s="77"/>
      <c r="F1" s="77"/>
      <c r="G1" s="77"/>
      <c r="H1" s="77"/>
      <c r="I1" s="77"/>
      <c r="J1" s="77"/>
      <c r="K1" s="77"/>
      <c r="L1" s="77"/>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8" t="s">
        <v>66</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6" customHeight="1">
      <c r="A5" s="78" t="s">
        <v>67</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27" customHeight="1">
      <c r="A6" s="78" t="s">
        <v>68</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13.5"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54.75">
      <c r="A8" s="11" t="s">
        <v>58</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13.5">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59</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62</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62</v>
      </c>
      <c r="IC13" s="38" t="s">
        <v>34</v>
      </c>
      <c r="IE13" s="39"/>
      <c r="IF13" s="39" t="s">
        <v>35</v>
      </c>
      <c r="IG13" s="39" t="s">
        <v>36</v>
      </c>
      <c r="IH13" s="39">
        <v>10</v>
      </c>
      <c r="II13" s="39" t="s">
        <v>37</v>
      </c>
    </row>
    <row r="14" spans="1:243" s="38" customFormat="1" ht="42" customHeight="1">
      <c r="A14" s="22">
        <v>1</v>
      </c>
      <c r="B14" s="83" t="s">
        <v>69</v>
      </c>
      <c r="C14" s="24" t="s">
        <v>38</v>
      </c>
      <c r="D14" s="74">
        <v>12</v>
      </c>
      <c r="E14" s="85" t="s">
        <v>39</v>
      </c>
      <c r="F14" s="74">
        <v>5084</v>
      </c>
      <c r="G14" s="41"/>
      <c r="H14" s="42"/>
      <c r="I14" s="40" t="s">
        <v>40</v>
      </c>
      <c r="J14" s="43">
        <f aca="true" t="shared" si="0" ref="J14:J21">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1">total_amount_ba($B$2,$D$2,D14,F14,J14,K14,M14)</f>
        <v>61008</v>
      </c>
      <c r="BB14" s="48">
        <f aca="true" t="shared" si="2" ref="BB14:BB21">BA14+SUM(N14:AZ14)</f>
        <v>61008</v>
      </c>
      <c r="BC14" s="37" t="str">
        <f aca="true" t="shared" si="3" ref="BC14:BC21">SpellNumber(L14,BB14)</f>
        <v>INR  Sixty One Thousand  &amp;Eight  Only</v>
      </c>
      <c r="IA14" s="38">
        <v>1</v>
      </c>
      <c r="IB14" s="73" t="s">
        <v>69</v>
      </c>
      <c r="IC14" s="38" t="s">
        <v>38</v>
      </c>
      <c r="ID14" s="38">
        <v>12</v>
      </c>
      <c r="IE14" s="39" t="s">
        <v>39</v>
      </c>
      <c r="IF14" s="39" t="s">
        <v>42</v>
      </c>
      <c r="IG14" s="39" t="s">
        <v>36</v>
      </c>
      <c r="IH14" s="39">
        <v>123.223</v>
      </c>
      <c r="II14" s="39" t="s">
        <v>39</v>
      </c>
    </row>
    <row r="15" spans="1:243" s="38" customFormat="1" ht="157.5" customHeight="1">
      <c r="A15" s="22">
        <v>2</v>
      </c>
      <c r="B15" s="83" t="s">
        <v>70</v>
      </c>
      <c r="C15" s="24" t="s">
        <v>43</v>
      </c>
      <c r="D15" s="74">
        <v>12</v>
      </c>
      <c r="E15" s="86" t="s">
        <v>39</v>
      </c>
      <c r="F15" s="74">
        <v>14500</v>
      </c>
      <c r="G15" s="41"/>
      <c r="H15" s="41"/>
      <c r="I15" s="40" t="s">
        <v>40</v>
      </c>
      <c r="J15" s="43">
        <f t="shared" si="0"/>
        <v>1</v>
      </c>
      <c r="K15" s="44" t="s">
        <v>41</v>
      </c>
      <c r="L15" s="44" t="s">
        <v>4</v>
      </c>
      <c r="M15" s="70"/>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174000</v>
      </c>
      <c r="BB15" s="48">
        <f t="shared" si="2"/>
        <v>174000</v>
      </c>
      <c r="BC15" s="37" t="str">
        <f t="shared" si="3"/>
        <v>INR  One Lakh Seventy Four Thousand    Only</v>
      </c>
      <c r="IA15" s="38">
        <v>2</v>
      </c>
      <c r="IB15" s="73" t="s">
        <v>81</v>
      </c>
      <c r="IC15" s="38" t="s">
        <v>43</v>
      </c>
      <c r="ID15" s="38">
        <v>12</v>
      </c>
      <c r="IE15" s="39" t="s">
        <v>39</v>
      </c>
      <c r="IF15" s="39" t="s">
        <v>44</v>
      </c>
      <c r="IG15" s="39" t="s">
        <v>45</v>
      </c>
      <c r="IH15" s="39">
        <v>213</v>
      </c>
      <c r="II15" s="39" t="s">
        <v>39</v>
      </c>
    </row>
    <row r="16" spans="1:243" s="38" customFormat="1" ht="77.25" customHeight="1">
      <c r="A16" s="22">
        <v>3</v>
      </c>
      <c r="B16" s="87" t="s">
        <v>78</v>
      </c>
      <c r="C16" s="24" t="s">
        <v>47</v>
      </c>
      <c r="D16" s="74">
        <v>12</v>
      </c>
      <c r="E16" s="85" t="s">
        <v>39</v>
      </c>
      <c r="F16" s="74">
        <v>1900</v>
      </c>
      <c r="G16" s="41"/>
      <c r="H16" s="41"/>
      <c r="I16" s="40" t="s">
        <v>40</v>
      </c>
      <c r="J16" s="43">
        <f t="shared" si="0"/>
        <v>1</v>
      </c>
      <c r="K16" s="44" t="s">
        <v>41</v>
      </c>
      <c r="L16" s="44" t="s">
        <v>4</v>
      </c>
      <c r="M16" s="70"/>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22800</v>
      </c>
      <c r="BB16" s="48">
        <f t="shared" si="2"/>
        <v>22800</v>
      </c>
      <c r="BC16" s="37" t="str">
        <f t="shared" si="3"/>
        <v>INR  Twenty Two Thousand Eight Hundred    Only</v>
      </c>
      <c r="IA16" s="38">
        <v>3</v>
      </c>
      <c r="IB16" s="73" t="s">
        <v>78</v>
      </c>
      <c r="IC16" s="38" t="s">
        <v>47</v>
      </c>
      <c r="ID16" s="38">
        <v>12</v>
      </c>
      <c r="IE16" s="39" t="s">
        <v>39</v>
      </c>
      <c r="IF16" s="39" t="s">
        <v>48</v>
      </c>
      <c r="IG16" s="39" t="s">
        <v>49</v>
      </c>
      <c r="IH16" s="39">
        <v>10</v>
      </c>
      <c r="II16" s="39" t="s">
        <v>39</v>
      </c>
    </row>
    <row r="17" spans="1:243" s="38" customFormat="1" ht="108" customHeight="1">
      <c r="A17" s="22">
        <v>4</v>
      </c>
      <c r="B17" s="88" t="s">
        <v>71</v>
      </c>
      <c r="C17" s="24" t="s">
        <v>50</v>
      </c>
      <c r="D17" s="74">
        <v>12</v>
      </c>
      <c r="E17" s="86" t="s">
        <v>39</v>
      </c>
      <c r="F17" s="74">
        <v>6800</v>
      </c>
      <c r="G17" s="41"/>
      <c r="H17" s="41"/>
      <c r="I17" s="40" t="s">
        <v>40</v>
      </c>
      <c r="J17" s="43">
        <f t="shared" si="0"/>
        <v>1</v>
      </c>
      <c r="K17" s="44" t="s">
        <v>41</v>
      </c>
      <c r="L17" s="44" t="s">
        <v>4</v>
      </c>
      <c r="M17" s="70"/>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81600</v>
      </c>
      <c r="BB17" s="48">
        <f t="shared" si="2"/>
        <v>81600</v>
      </c>
      <c r="BC17" s="37" t="str">
        <f t="shared" si="3"/>
        <v>INR  Eighty One Thousand Six Hundred    Only</v>
      </c>
      <c r="IA17" s="38">
        <v>4</v>
      </c>
      <c r="IB17" s="73" t="s">
        <v>71</v>
      </c>
      <c r="IC17" s="38" t="s">
        <v>50</v>
      </c>
      <c r="ID17" s="38">
        <v>12</v>
      </c>
      <c r="IE17" s="39" t="s">
        <v>39</v>
      </c>
      <c r="IF17" s="39" t="s">
        <v>42</v>
      </c>
      <c r="IG17" s="39" t="s">
        <v>36</v>
      </c>
      <c r="IH17" s="39">
        <v>123.223</v>
      </c>
      <c r="II17" s="39" t="s">
        <v>39</v>
      </c>
    </row>
    <row r="18" spans="1:243" s="38" customFormat="1" ht="57" customHeight="1">
      <c r="A18" s="22">
        <v>5</v>
      </c>
      <c r="B18" s="89" t="s">
        <v>79</v>
      </c>
      <c r="C18" s="24" t="s">
        <v>51</v>
      </c>
      <c r="D18" s="74">
        <v>390</v>
      </c>
      <c r="E18" s="90" t="s">
        <v>75</v>
      </c>
      <c r="F18" s="74">
        <v>309</v>
      </c>
      <c r="G18" s="41"/>
      <c r="H18" s="41"/>
      <c r="I18" s="40" t="s">
        <v>40</v>
      </c>
      <c r="J18" s="43">
        <f t="shared" si="0"/>
        <v>1</v>
      </c>
      <c r="K18" s="44" t="s">
        <v>41</v>
      </c>
      <c r="L18" s="44" t="s">
        <v>4</v>
      </c>
      <c r="M18" s="70"/>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120510</v>
      </c>
      <c r="BB18" s="48">
        <f t="shared" si="2"/>
        <v>120510</v>
      </c>
      <c r="BC18" s="37" t="str">
        <f t="shared" si="3"/>
        <v>INR  One Lakh Twenty Thousand Five Hundred &amp; Ten  Only</v>
      </c>
      <c r="IA18" s="38">
        <v>5</v>
      </c>
      <c r="IB18" s="73" t="s">
        <v>82</v>
      </c>
      <c r="IC18" s="38" t="s">
        <v>51</v>
      </c>
      <c r="ID18" s="38">
        <v>390</v>
      </c>
      <c r="IE18" s="39" t="s">
        <v>75</v>
      </c>
      <c r="IF18" s="39" t="s">
        <v>35</v>
      </c>
      <c r="IG18" s="39" t="s">
        <v>46</v>
      </c>
      <c r="IH18" s="39">
        <v>10</v>
      </c>
      <c r="II18" s="39" t="s">
        <v>39</v>
      </c>
    </row>
    <row r="19" spans="1:243" s="38" customFormat="1" ht="70.5" customHeight="1">
      <c r="A19" s="22">
        <v>6</v>
      </c>
      <c r="B19" s="91" t="s">
        <v>80</v>
      </c>
      <c r="C19" s="24" t="s">
        <v>52</v>
      </c>
      <c r="D19" s="74">
        <v>350</v>
      </c>
      <c r="E19" s="90" t="s">
        <v>75</v>
      </c>
      <c r="F19" s="74">
        <v>167</v>
      </c>
      <c r="G19" s="41"/>
      <c r="H19" s="41"/>
      <c r="I19" s="40" t="s">
        <v>40</v>
      </c>
      <c r="J19" s="43">
        <f t="shared" si="0"/>
        <v>1</v>
      </c>
      <c r="K19" s="44" t="s">
        <v>41</v>
      </c>
      <c r="L19" s="44" t="s">
        <v>4</v>
      </c>
      <c r="M19" s="70"/>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7">
        <f t="shared" si="1"/>
        <v>58450</v>
      </c>
      <c r="BB19" s="48">
        <f t="shared" si="2"/>
        <v>58450</v>
      </c>
      <c r="BC19" s="37" t="str">
        <f t="shared" si="3"/>
        <v>INR  Fifty Eight Thousand Four Hundred &amp; Fifty  Only</v>
      </c>
      <c r="IA19" s="38">
        <v>6</v>
      </c>
      <c r="IB19" s="73" t="s">
        <v>80</v>
      </c>
      <c r="IC19" s="38" t="s">
        <v>52</v>
      </c>
      <c r="ID19" s="38">
        <v>350</v>
      </c>
      <c r="IE19" s="39" t="s">
        <v>75</v>
      </c>
      <c r="IF19" s="39" t="s">
        <v>42</v>
      </c>
      <c r="IG19" s="39" t="s">
        <v>36</v>
      </c>
      <c r="IH19" s="39">
        <v>123.223</v>
      </c>
      <c r="II19" s="39" t="s">
        <v>39</v>
      </c>
    </row>
    <row r="20" spans="1:243" s="38" customFormat="1" ht="49.5" customHeight="1">
      <c r="A20" s="22">
        <v>7</v>
      </c>
      <c r="B20" s="84" t="s">
        <v>72</v>
      </c>
      <c r="C20" s="24" t="s">
        <v>53</v>
      </c>
      <c r="D20" s="74">
        <v>350</v>
      </c>
      <c r="E20" s="90" t="s">
        <v>75</v>
      </c>
      <c r="F20" s="74">
        <v>37</v>
      </c>
      <c r="G20" s="41"/>
      <c r="H20" s="41"/>
      <c r="I20" s="40" t="s">
        <v>40</v>
      </c>
      <c r="J20" s="43">
        <f t="shared" si="0"/>
        <v>1</v>
      </c>
      <c r="K20" s="44" t="s">
        <v>41</v>
      </c>
      <c r="L20" s="44" t="s">
        <v>4</v>
      </c>
      <c r="M20" s="70"/>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12950</v>
      </c>
      <c r="BB20" s="48">
        <f t="shared" si="2"/>
        <v>12950</v>
      </c>
      <c r="BC20" s="37" t="str">
        <f t="shared" si="3"/>
        <v>INR  Twelve Thousand Nine Hundred &amp; Fifty  Only</v>
      </c>
      <c r="IA20" s="38">
        <v>7</v>
      </c>
      <c r="IB20" s="73" t="s">
        <v>72</v>
      </c>
      <c r="IC20" s="38" t="s">
        <v>53</v>
      </c>
      <c r="ID20" s="38">
        <v>350</v>
      </c>
      <c r="IE20" s="39" t="s">
        <v>75</v>
      </c>
      <c r="IF20" s="39" t="s">
        <v>44</v>
      </c>
      <c r="IG20" s="39" t="s">
        <v>45</v>
      </c>
      <c r="IH20" s="39">
        <v>213</v>
      </c>
      <c r="II20" s="39" t="s">
        <v>39</v>
      </c>
    </row>
    <row r="21" spans="1:243" s="38" customFormat="1" ht="57" customHeight="1">
      <c r="A21" s="22">
        <v>8</v>
      </c>
      <c r="B21" s="92" t="s">
        <v>73</v>
      </c>
      <c r="C21" s="24" t="s">
        <v>54</v>
      </c>
      <c r="D21" s="74">
        <v>4</v>
      </c>
      <c r="E21" s="85" t="s">
        <v>76</v>
      </c>
      <c r="F21" s="74">
        <v>5308</v>
      </c>
      <c r="G21" s="41"/>
      <c r="H21" s="41"/>
      <c r="I21" s="40" t="s">
        <v>40</v>
      </c>
      <c r="J21" s="43">
        <f t="shared" si="0"/>
        <v>1</v>
      </c>
      <c r="K21" s="44" t="s">
        <v>41</v>
      </c>
      <c r="L21" s="44" t="s">
        <v>4</v>
      </c>
      <c r="M21" s="70"/>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21232</v>
      </c>
      <c r="BB21" s="48">
        <f t="shared" si="2"/>
        <v>21232</v>
      </c>
      <c r="BC21" s="37" t="str">
        <f t="shared" si="3"/>
        <v>INR  Twenty One Thousand Two Hundred &amp; Thirty Two  Only</v>
      </c>
      <c r="IA21" s="38">
        <v>8</v>
      </c>
      <c r="IB21" s="73" t="s">
        <v>73</v>
      </c>
      <c r="IC21" s="38" t="s">
        <v>54</v>
      </c>
      <c r="ID21" s="38">
        <v>4</v>
      </c>
      <c r="IE21" s="39" t="s">
        <v>76</v>
      </c>
      <c r="IF21" s="39" t="s">
        <v>35</v>
      </c>
      <c r="IG21" s="39" t="s">
        <v>46</v>
      </c>
      <c r="IH21" s="39">
        <v>10</v>
      </c>
      <c r="II21" s="39" t="s">
        <v>39</v>
      </c>
    </row>
    <row r="22" spans="1:243" s="38" customFormat="1" ht="48.75" customHeight="1">
      <c r="A22" s="22">
        <v>9</v>
      </c>
      <c r="B22" s="91" t="s">
        <v>74</v>
      </c>
      <c r="C22" s="24" t="s">
        <v>61</v>
      </c>
      <c r="D22" s="74">
        <v>1</v>
      </c>
      <c r="E22" s="93" t="s">
        <v>77</v>
      </c>
      <c r="F22" s="74">
        <v>6000</v>
      </c>
      <c r="G22" s="41"/>
      <c r="H22" s="41"/>
      <c r="I22" s="40" t="s">
        <v>40</v>
      </c>
      <c r="J22" s="43">
        <f>IF(I22="Less(-)",-1,1)</f>
        <v>1</v>
      </c>
      <c r="K22" s="44" t="s">
        <v>41</v>
      </c>
      <c r="L22" s="44" t="s">
        <v>4</v>
      </c>
      <c r="M22" s="70"/>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total_amount_ba($B$2,$D$2,D22,F22,J22,K22,M22)</f>
        <v>6000</v>
      </c>
      <c r="BB22" s="48">
        <f>BA22+SUM(N22:AZ22)</f>
        <v>6000</v>
      </c>
      <c r="BC22" s="37" t="str">
        <f>SpellNumber(L22,BB22)</f>
        <v>INR  Six Thousand    Only</v>
      </c>
      <c r="IA22" s="38">
        <v>9</v>
      </c>
      <c r="IB22" s="73" t="s">
        <v>74</v>
      </c>
      <c r="IC22" s="38" t="s">
        <v>61</v>
      </c>
      <c r="ID22" s="38">
        <v>1</v>
      </c>
      <c r="IE22" s="39" t="s">
        <v>77</v>
      </c>
      <c r="IF22" s="39" t="s">
        <v>42</v>
      </c>
      <c r="IG22" s="39" t="s">
        <v>36</v>
      </c>
      <c r="IH22" s="39">
        <v>123.223</v>
      </c>
      <c r="II22" s="39" t="s">
        <v>39</v>
      </c>
    </row>
    <row r="23" spans="1:243" s="38" customFormat="1" ht="48" customHeight="1">
      <c r="A23" s="49" t="s">
        <v>63</v>
      </c>
      <c r="B23" s="50"/>
      <c r="C23" s="51"/>
      <c r="D23" s="52"/>
      <c r="E23" s="52"/>
      <c r="F23" s="52"/>
      <c r="G23" s="52"/>
      <c r="H23" s="53"/>
      <c r="I23" s="53"/>
      <c r="J23" s="53"/>
      <c r="K23" s="53"/>
      <c r="L23" s="54"/>
      <c r="BA23" s="55">
        <f>SUM(BA13:BA22)</f>
        <v>558550</v>
      </c>
      <c r="BB23" s="56">
        <f>SUM(BB13:BB22)</f>
        <v>558550</v>
      </c>
      <c r="BC23" s="37" t="str">
        <f>SpellNumber($E$2,BB23)</f>
        <v>INR  Five Lakh Fifty Eight Thousand Five Hundred &amp; Fifty  Only</v>
      </c>
      <c r="IE23" s="39">
        <v>4</v>
      </c>
      <c r="IF23" s="39" t="s">
        <v>44</v>
      </c>
      <c r="IG23" s="39" t="s">
        <v>55</v>
      </c>
      <c r="IH23" s="39">
        <v>10</v>
      </c>
      <c r="II23" s="39" t="s">
        <v>39</v>
      </c>
    </row>
    <row r="24" spans="1:243" s="65" customFormat="1" ht="17.25">
      <c r="A24" s="50" t="s">
        <v>64</v>
      </c>
      <c r="B24" s="57"/>
      <c r="C24" s="58"/>
      <c r="D24" s="59"/>
      <c r="E24" s="71" t="s">
        <v>57</v>
      </c>
      <c r="F24" s="72"/>
      <c r="G24" s="60"/>
      <c r="H24" s="61"/>
      <c r="I24" s="61"/>
      <c r="J24" s="61"/>
      <c r="K24" s="62"/>
      <c r="L24" s="63"/>
      <c r="M24" s="64"/>
      <c r="O24" s="38"/>
      <c r="P24" s="38"/>
      <c r="Q24" s="38"/>
      <c r="R24" s="38"/>
      <c r="S24" s="38"/>
      <c r="BA24" s="66">
        <f>IF(ISBLANK(F24),0,IF(E24="Excess (+)",ROUND(BA23+(BA23*F24),2),IF(E24="Less (-)",ROUND(BA23+(BA23*F24*(-1)),2),IF(E24="At Par",BA23,0))))</f>
        <v>0</v>
      </c>
      <c r="BB24" s="67">
        <f>ROUND(BA24,0)</f>
        <v>0</v>
      </c>
      <c r="BC24" s="37" t="str">
        <f>SpellNumber($E$2,BB24)</f>
        <v>INR Zero Only</v>
      </c>
      <c r="IE24" s="68"/>
      <c r="IF24" s="68"/>
      <c r="IG24" s="68"/>
      <c r="IH24" s="68"/>
      <c r="II24" s="68"/>
    </row>
    <row r="25" spans="1:243" s="65" customFormat="1" ht="17.25">
      <c r="A25" s="49" t="s">
        <v>65</v>
      </c>
      <c r="B25" s="49"/>
      <c r="C25" s="76" t="str">
        <f>SpellNumber($E$2,BB24)</f>
        <v>INR Zero Only</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IE25" s="68"/>
      <c r="IF25" s="68"/>
      <c r="IG25" s="68"/>
      <c r="IH25" s="68"/>
      <c r="II25" s="68"/>
    </row>
  </sheetData>
  <sheetProtection password="F108" sheet="1"/>
  <mergeCells count="8">
    <mergeCell ref="A9:BC9"/>
    <mergeCell ref="C25:BC25"/>
    <mergeCell ref="A1:L1"/>
    <mergeCell ref="A4:BC4"/>
    <mergeCell ref="A5:BC5"/>
    <mergeCell ref="A6:BC6"/>
    <mergeCell ref="A7:BC7"/>
    <mergeCell ref="B8:BC8"/>
  </mergeCells>
  <dataValidations count="20">
    <dataValidation type="list" allowBlank="1" showErrorMessage="1" sqref="E24">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4">
      <formula1>IF(E24="Select",-1,IF(E24="At Par",0,0))</formula1>
      <formula2>IF(E24="Select",-1,IF(E24="At Par",0,0.99))</formula2>
    </dataValidation>
    <dataValidation allowBlank="1" showInputMessage="1" showErrorMessage="1" promptTitle="Item Description" prompt="Please enter Item Description in text" sqref="B18:B21">
      <formula1>0</formula1>
      <formula2>0</formula2>
    </dataValidation>
    <dataValidation type="decimal" allowBlank="1" showInputMessage="1" showErrorMessage="1" promptTitle="Rate Entry" prompt="Please enter VAT charges in Rupees for this item. " errorTitle="Invaid Entry" error="Only Numeric Values are allowed. " sqref="M14:M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type="list" allowBlank="1" showErrorMessage="1" sqref="K13:K22">
      <formula1>"Partial Conversion,Full Conversion"</formula1>
      <formula2>0</formula2>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list" allowBlank="1" showInputMessage="1" showErrorMessage="1" sqref="L13 L14 L15 L16 L17 L18 L19 L20 L22 L21">
      <formula1>"INR"</formula1>
    </dataValidation>
    <dataValidation type="decimal" allowBlank="1" showErrorMessage="1" errorTitle="Invalid Entry" error="Only Numeric Values are allowed. " sqref="A13:A22">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1" t="s">
        <v>56</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2023-10-17T12:41:30Z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